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375" yWindow="120" windowWidth="15480" windowHeight="11640" tabRatio="901" firstSheet="73" activeTab="98"/>
  </bookViews>
  <sheets>
    <sheet name="смерт 1" sheetId="132" r:id="rId1"/>
    <sheet name="2." sheetId="54" r:id="rId2"/>
    <sheet name="3. мл. см. РМИАЦ" sheetId="69" r:id="rId3"/>
    <sheet name="3 мл.см. МЗ" sheetId="72" r:id="rId4"/>
    <sheet name="4." sheetId="134" r:id="rId5"/>
    <sheet name="5." sheetId="138" r:id="rId6"/>
    <sheet name="6." sheetId="133" r:id="rId7"/>
    <sheet name="7 смерт.туб" sheetId="129" r:id="rId8"/>
    <sheet name="9" sheetId="98" r:id="rId9"/>
    <sheet name="8" sheetId="37" r:id="rId10"/>
    <sheet name="10" sheetId="97" r:id="rId11"/>
    <sheet name="11 заб.туб" sheetId="127" r:id="rId12"/>
    <sheet name="12-13 Респ МО" sheetId="101" r:id="rId13"/>
    <sheet name="12-13 Город МО" sheetId="126" r:id="rId14"/>
    <sheet name="12-13 Район МО" sheetId="100" r:id="rId15"/>
    <sheet name="14" sheetId="19" r:id="rId16"/>
    <sheet name="15" sheetId="20" r:id="rId17"/>
    <sheet name="16" sheetId="21" r:id="rId18"/>
    <sheet name="17" sheetId="102" r:id="rId19"/>
    <sheet name="1.1" sheetId="105" r:id="rId20"/>
    <sheet name="1.2" sheetId="104" r:id="rId21"/>
    <sheet name="1.3" sheetId="103" r:id="rId22"/>
    <sheet name="1.4" sheetId="36" r:id="rId23"/>
    <sheet name="1.5" sheetId="47" r:id="rId24"/>
    <sheet name="1.6" sheetId="48" r:id="rId25"/>
    <sheet name="1.7" sheetId="49" r:id="rId26"/>
    <sheet name="1.8" sheetId="50" r:id="rId27"/>
    <sheet name="1.9" sheetId="51" r:id="rId28"/>
    <sheet name="1.10" sheetId="18" r:id="rId29"/>
    <sheet name="1.11" sheetId="106" r:id="rId30"/>
    <sheet name="1.12" sheetId="79" r:id="rId31"/>
    <sheet name="1.13" sheetId="80" r:id="rId32"/>
    <sheet name="1.14" sheetId="81" r:id="rId33"/>
    <sheet name="1.15" sheetId="82" r:id="rId34"/>
    <sheet name="1.16" sheetId="83" r:id="rId35"/>
    <sheet name="1.17" sheetId="84" r:id="rId36"/>
    <sheet name="1.18" sheetId="85" r:id="rId37"/>
    <sheet name="1.19" sheetId="86" r:id="rId38"/>
    <sheet name="1.20" sheetId="87" r:id="rId39"/>
    <sheet name="1.21" sheetId="88" r:id="rId40"/>
    <sheet name="1.22" sheetId="32" r:id="rId41"/>
    <sheet name="1.23." sheetId="38" r:id="rId42"/>
    <sheet name="1.24" sheetId="39" r:id="rId43"/>
    <sheet name="1.27" sheetId="137" r:id="rId44"/>
    <sheet name="1.28.профосм" sheetId="53" r:id="rId45"/>
    <sheet name="2.1 абац." sheetId="130" r:id="rId46"/>
    <sheet name="2.1 впервые" sheetId="131" r:id="rId47"/>
    <sheet name="2.2" sheetId="33" r:id="rId48"/>
    <sheet name="2.3" sheetId="34" r:id="rId49"/>
    <sheet name="2.4." sheetId="40" r:id="rId50"/>
    <sheet name="2.5." sheetId="41" r:id="rId51"/>
    <sheet name="2.6." sheetId="42" r:id="rId52"/>
    <sheet name="2.7." sheetId="43" r:id="rId53"/>
    <sheet name="2.8" sheetId="107" r:id="rId54"/>
    <sheet name="2.9" sheetId="135" r:id="rId55"/>
    <sheet name="2.10" sheetId="136" r:id="rId56"/>
    <sheet name="2.11" sheetId="30" r:id="rId57"/>
    <sheet name="2.12" sheetId="31" r:id="rId58"/>
    <sheet name="2.13" sheetId="110" r:id="rId59"/>
    <sheet name="2.14" sheetId="109" r:id="rId60"/>
    <sheet name="2.15" sheetId="108" r:id="rId61"/>
    <sheet name="3.10" sheetId="111" r:id="rId62"/>
    <sheet name="4.1" sheetId="77" r:id="rId63"/>
    <sheet name="4.2" sheetId="76" r:id="rId64"/>
    <sheet name="4.3" sheetId="89" r:id="rId65"/>
    <sheet name="4.4 ран.неон" sheetId="70" r:id="rId66"/>
    <sheet name="4.5" sheetId="71" r:id="rId67"/>
    <sheet name="4.6" sheetId="91" r:id="rId68"/>
    <sheet name="4.7" sheetId="92" r:id="rId69"/>
    <sheet name="4.8" sheetId="78" r:id="rId70"/>
    <sheet name="4.9" sheetId="112" r:id="rId71"/>
    <sheet name="4.10" sheetId="93" r:id="rId72"/>
    <sheet name="4.11 охват пар" sheetId="94" r:id="rId73"/>
    <sheet name="4.11" sheetId="35" r:id="rId74"/>
    <sheet name="5.1" sheetId="113" r:id="rId75"/>
    <sheet name="5.2" sheetId="114" r:id="rId76"/>
    <sheet name="5.3." sheetId="95" r:id="rId77"/>
    <sheet name="6.1" sheetId="115" r:id="rId78"/>
    <sheet name="6.2" sheetId="96" r:id="rId79"/>
    <sheet name="7.1" sheetId="116" r:id="rId80"/>
    <sheet name="7.2" sheetId="119" r:id="rId81"/>
    <sheet name="7.3" sheetId="118" r:id="rId82"/>
    <sheet name="7.4" sheetId="117" r:id="rId83"/>
    <sheet name="7.5" sheetId="124" r:id="rId84"/>
    <sheet name="7.6" sheetId="125" r:id="rId85"/>
    <sheet name="7.7" sheetId="120" r:id="rId86"/>
    <sheet name="7.8" sheetId="121" r:id="rId87"/>
    <sheet name="8.1.25" sheetId="4" r:id="rId88"/>
    <sheet name="8.1.26" sheetId="15" r:id="rId89"/>
    <sheet name="8.1.27" sheetId="16" r:id="rId90"/>
    <sheet name="8.1.28" sheetId="17" r:id="rId91"/>
    <sheet name="7" sheetId="45" state="hidden" r:id="rId92"/>
    <sheet name="9.6.1" sheetId="55" r:id="rId93"/>
    <sheet name="9.6.2" sheetId="56" r:id="rId94"/>
    <sheet name="9.6.3" sheetId="57" r:id="rId95"/>
    <sheet name="9.10.1" sheetId="58" r:id="rId96"/>
    <sheet name="9.10.2" sheetId="59" r:id="rId97"/>
    <sheet name="9.14" sheetId="60" r:id="rId98"/>
    <sheet name="10 подпрогр" sheetId="122" r:id="rId99"/>
  </sheets>
  <externalReferences>
    <externalReference r:id="rId100"/>
  </externalReferences>
  <definedNames>
    <definedName name="_xlnm._FilterDatabase" localSheetId="15" hidden="1">'14'!$B$4:$N$34</definedName>
    <definedName name="_xlnm._FilterDatabase" localSheetId="16" hidden="1">'15'!$B$4:$N$34</definedName>
    <definedName name="_xlnm._FilterDatabase" localSheetId="17" hidden="1">'16'!$B$4:$N$34</definedName>
    <definedName name="_xlnm._FilterDatabase" localSheetId="87" hidden="1">'8.1.25'!$B$4:$N$34</definedName>
    <definedName name="_xlnm._FilterDatabase" localSheetId="88" hidden="1">'8.1.26'!$B$4:$N$34</definedName>
    <definedName name="_xlnm._FilterDatabase" localSheetId="89" hidden="1">'8.1.27'!$B$4:$N$34</definedName>
    <definedName name="_xlnm._FilterDatabase" localSheetId="90" hidden="1">'8.1.28'!$B$4:$N$34</definedName>
  </definedNames>
  <calcPr calcId="125725"/>
</workbook>
</file>

<file path=xl/calcChain.xml><?xml version="1.0" encoding="utf-8"?>
<calcChain xmlns="http://schemas.openxmlformats.org/spreadsheetml/2006/main">
  <c r="F65" i="60"/>
  <c r="G65"/>
  <c r="H65"/>
  <c r="I65"/>
  <c r="J65"/>
  <c r="K65"/>
  <c r="L65"/>
  <c r="E65"/>
  <c r="I70" i="55" l="1"/>
  <c r="J70"/>
  <c r="H70"/>
  <c r="G70"/>
  <c r="F70"/>
  <c r="E70"/>
  <c r="K70"/>
  <c r="L70"/>
  <c r="I37" i="77"/>
  <c r="K95" i="138" l="1"/>
  <c r="J95"/>
  <c r="I95"/>
  <c r="H95"/>
  <c r="G95"/>
  <c r="F95"/>
  <c r="E95"/>
  <c r="D95"/>
  <c r="K90"/>
  <c r="K91" s="1"/>
  <c r="J90"/>
  <c r="J91" s="1"/>
  <c r="I90"/>
  <c r="I91" s="1"/>
  <c r="H90"/>
  <c r="H91" s="1"/>
  <c r="G90"/>
  <c r="G91" s="1"/>
  <c r="F90"/>
  <c r="F91" s="1"/>
  <c r="E90"/>
  <c r="E91" s="1"/>
  <c r="D90"/>
  <c r="D91" s="1"/>
  <c r="C90"/>
  <c r="C91" s="1"/>
  <c r="B90"/>
  <c r="B91" s="1"/>
  <c r="K88"/>
  <c r="J88"/>
  <c r="I88"/>
  <c r="H88"/>
  <c r="G88"/>
  <c r="F88"/>
  <c r="E88"/>
  <c r="D88"/>
  <c r="C88"/>
  <c r="B88"/>
  <c r="K85"/>
  <c r="J85"/>
  <c r="I85"/>
  <c r="H85"/>
  <c r="G85"/>
  <c r="F85"/>
  <c r="E85"/>
  <c r="D85"/>
  <c r="C85"/>
  <c r="B85"/>
  <c r="K82"/>
  <c r="J82"/>
  <c r="I82"/>
  <c r="H82"/>
  <c r="G82"/>
  <c r="F82"/>
  <c r="E82"/>
  <c r="D82"/>
  <c r="C82"/>
  <c r="B82"/>
  <c r="K79"/>
  <c r="J79"/>
  <c r="I79"/>
  <c r="H79"/>
  <c r="G79"/>
  <c r="F79"/>
  <c r="E79"/>
  <c r="D79"/>
  <c r="C79"/>
  <c r="B79"/>
  <c r="K76"/>
  <c r="J76"/>
  <c r="I76"/>
  <c r="H76"/>
  <c r="G76"/>
  <c r="F76"/>
  <c r="E76"/>
  <c r="D76"/>
  <c r="C76"/>
  <c r="B76"/>
  <c r="K73"/>
  <c r="J73"/>
  <c r="I73"/>
  <c r="H73"/>
  <c r="G73"/>
  <c r="F73"/>
  <c r="E73"/>
  <c r="D73"/>
  <c r="C73"/>
  <c r="B73"/>
  <c r="K71"/>
  <c r="J71"/>
  <c r="I71"/>
  <c r="H71"/>
  <c r="G71"/>
  <c r="F71"/>
  <c r="E71"/>
  <c r="D71"/>
  <c r="C71"/>
  <c r="B71"/>
  <c r="K69"/>
  <c r="K93" s="1"/>
  <c r="J69"/>
  <c r="J93" s="1"/>
  <c r="I69"/>
  <c r="I70" s="1"/>
  <c r="H69"/>
  <c r="H93" s="1"/>
  <c r="G69"/>
  <c r="G93" s="1"/>
  <c r="F69"/>
  <c r="F93" s="1"/>
  <c r="E69"/>
  <c r="E70" s="1"/>
  <c r="D69"/>
  <c r="D93" s="1"/>
  <c r="C69"/>
  <c r="C93" s="1"/>
  <c r="B69"/>
  <c r="B93" s="1"/>
  <c r="K67"/>
  <c r="J67"/>
  <c r="I67"/>
  <c r="H67"/>
  <c r="G67"/>
  <c r="F67"/>
  <c r="E67"/>
  <c r="D67"/>
  <c r="C67"/>
  <c r="B67"/>
  <c r="K64"/>
  <c r="J64"/>
  <c r="I64"/>
  <c r="H64"/>
  <c r="G64"/>
  <c r="F64"/>
  <c r="E64"/>
  <c r="D64"/>
  <c r="C64"/>
  <c r="B64"/>
  <c r="K61"/>
  <c r="J61"/>
  <c r="I61"/>
  <c r="H61"/>
  <c r="G61"/>
  <c r="F61"/>
  <c r="E61"/>
  <c r="D61"/>
  <c r="C61"/>
  <c r="B61"/>
  <c r="K58"/>
  <c r="J58"/>
  <c r="I58"/>
  <c r="H58"/>
  <c r="G58"/>
  <c r="F58"/>
  <c r="E58"/>
  <c r="D58"/>
  <c r="C58"/>
  <c r="B58"/>
  <c r="K55"/>
  <c r="J55"/>
  <c r="I55"/>
  <c r="H55"/>
  <c r="G55"/>
  <c r="F55"/>
  <c r="E55"/>
  <c r="D55"/>
  <c r="C55"/>
  <c r="B55"/>
  <c r="K52"/>
  <c r="J52"/>
  <c r="I52"/>
  <c r="H52"/>
  <c r="G52"/>
  <c r="F52"/>
  <c r="E52"/>
  <c r="D52"/>
  <c r="C52"/>
  <c r="B52"/>
  <c r="K49"/>
  <c r="J49"/>
  <c r="I49"/>
  <c r="H49"/>
  <c r="G49"/>
  <c r="F49"/>
  <c r="E49"/>
  <c r="D49"/>
  <c r="C49"/>
  <c r="B49"/>
  <c r="K46"/>
  <c r="J46"/>
  <c r="I46"/>
  <c r="H46"/>
  <c r="G46"/>
  <c r="F46"/>
  <c r="E46"/>
  <c r="D46"/>
  <c r="C46"/>
  <c r="B46"/>
  <c r="K43"/>
  <c r="J43"/>
  <c r="I43"/>
  <c r="H43"/>
  <c r="G43"/>
  <c r="F43"/>
  <c r="E43"/>
  <c r="D43"/>
  <c r="C43"/>
  <c r="B43"/>
  <c r="K40"/>
  <c r="J40"/>
  <c r="I40"/>
  <c r="H40"/>
  <c r="G40"/>
  <c r="F40"/>
  <c r="E40"/>
  <c r="D40"/>
  <c r="C40"/>
  <c r="B40"/>
  <c r="K37"/>
  <c r="J37"/>
  <c r="I37"/>
  <c r="H37"/>
  <c r="G37"/>
  <c r="F37"/>
  <c r="E37"/>
  <c r="D37"/>
  <c r="C37"/>
  <c r="B37"/>
  <c r="K34"/>
  <c r="J34"/>
  <c r="I34"/>
  <c r="H34"/>
  <c r="G34"/>
  <c r="F34"/>
  <c r="E34"/>
  <c r="D34"/>
  <c r="C34"/>
  <c r="B34"/>
  <c r="K31"/>
  <c r="J31"/>
  <c r="I31"/>
  <c r="H31"/>
  <c r="G31"/>
  <c r="F31"/>
  <c r="E31"/>
  <c r="D31"/>
  <c r="C31"/>
  <c r="B31"/>
  <c r="K28"/>
  <c r="J28"/>
  <c r="I28"/>
  <c r="H28"/>
  <c r="G28"/>
  <c r="F28"/>
  <c r="E28"/>
  <c r="D28"/>
  <c r="C28"/>
  <c r="B28"/>
  <c r="K25"/>
  <c r="J25"/>
  <c r="I25"/>
  <c r="H25"/>
  <c r="G25"/>
  <c r="F25"/>
  <c r="E25"/>
  <c r="D25"/>
  <c r="C25"/>
  <c r="B25"/>
  <c r="K22"/>
  <c r="J22"/>
  <c r="I22"/>
  <c r="H22"/>
  <c r="G22"/>
  <c r="F22"/>
  <c r="E22"/>
  <c r="D22"/>
  <c r="C22"/>
  <c r="B22"/>
  <c r="K19"/>
  <c r="J19"/>
  <c r="I19"/>
  <c r="H19"/>
  <c r="G19"/>
  <c r="F19"/>
  <c r="E19"/>
  <c r="D19"/>
  <c r="C19"/>
  <c r="B19"/>
  <c r="K16"/>
  <c r="J16"/>
  <c r="I16"/>
  <c r="H16"/>
  <c r="G16"/>
  <c r="F16"/>
  <c r="E16"/>
  <c r="D16"/>
  <c r="C16"/>
  <c r="B16"/>
  <c r="K13"/>
  <c r="J13"/>
  <c r="I13"/>
  <c r="H13"/>
  <c r="G13"/>
  <c r="F13"/>
  <c r="E13"/>
  <c r="D13"/>
  <c r="C13"/>
  <c r="B13"/>
  <c r="K10"/>
  <c r="J10"/>
  <c r="I10"/>
  <c r="H10"/>
  <c r="G10"/>
  <c r="F10"/>
  <c r="E10"/>
  <c r="D10"/>
  <c r="C10"/>
  <c r="B10"/>
  <c r="K7"/>
  <c r="J7"/>
  <c r="I7"/>
  <c r="H7"/>
  <c r="G7"/>
  <c r="F7"/>
  <c r="E7"/>
  <c r="D7"/>
  <c r="C7"/>
  <c r="B7"/>
  <c r="K94" i="137"/>
  <c r="J94"/>
  <c r="H94"/>
  <c r="G94"/>
  <c r="F94"/>
  <c r="E94"/>
  <c r="D94"/>
  <c r="K89"/>
  <c r="K90" s="1"/>
  <c r="J89"/>
  <c r="I89"/>
  <c r="I90" s="1"/>
  <c r="H89"/>
  <c r="H90" s="1"/>
  <c r="G89"/>
  <c r="G90" s="1"/>
  <c r="F89"/>
  <c r="E89"/>
  <c r="E90" s="1"/>
  <c r="D89"/>
  <c r="D90" s="1"/>
  <c r="C89"/>
  <c r="C90" s="1"/>
  <c r="B89"/>
  <c r="K87"/>
  <c r="J87"/>
  <c r="I87"/>
  <c r="H87"/>
  <c r="G87"/>
  <c r="F87"/>
  <c r="E87"/>
  <c r="D87"/>
  <c r="C87"/>
  <c r="B87"/>
  <c r="K84"/>
  <c r="J84"/>
  <c r="I84"/>
  <c r="H84"/>
  <c r="G84"/>
  <c r="F84"/>
  <c r="E84"/>
  <c r="D84"/>
  <c r="C84"/>
  <c r="B84"/>
  <c r="K81"/>
  <c r="J81"/>
  <c r="I81"/>
  <c r="H81"/>
  <c r="G81"/>
  <c r="F81"/>
  <c r="E81"/>
  <c r="D81"/>
  <c r="C81"/>
  <c r="B81"/>
  <c r="K78"/>
  <c r="J78"/>
  <c r="I78"/>
  <c r="H78"/>
  <c r="G78"/>
  <c r="F78"/>
  <c r="E78"/>
  <c r="D78"/>
  <c r="C78"/>
  <c r="B78"/>
  <c r="K75"/>
  <c r="J75"/>
  <c r="I75"/>
  <c r="H75"/>
  <c r="G75"/>
  <c r="F75"/>
  <c r="E75"/>
  <c r="D75"/>
  <c r="C75"/>
  <c r="B75"/>
  <c r="K72"/>
  <c r="J72"/>
  <c r="I72"/>
  <c r="H72"/>
  <c r="G72"/>
  <c r="F72"/>
  <c r="E72"/>
  <c r="D72"/>
  <c r="C72"/>
  <c r="B72"/>
  <c r="K70"/>
  <c r="J70"/>
  <c r="I70"/>
  <c r="H70"/>
  <c r="G70"/>
  <c r="F70"/>
  <c r="E70"/>
  <c r="D70"/>
  <c r="C70"/>
  <c r="B70"/>
  <c r="K68"/>
  <c r="K92" s="1"/>
  <c r="J68"/>
  <c r="J69" s="1"/>
  <c r="I68"/>
  <c r="I92" s="1"/>
  <c r="H68"/>
  <c r="H92" s="1"/>
  <c r="G68"/>
  <c r="G92" s="1"/>
  <c r="F68"/>
  <c r="F69" s="1"/>
  <c r="E68"/>
  <c r="E92" s="1"/>
  <c r="D68"/>
  <c r="D92" s="1"/>
  <c r="C68"/>
  <c r="C92" s="1"/>
  <c r="B68"/>
  <c r="B69" s="1"/>
  <c r="K66"/>
  <c r="J66"/>
  <c r="I66"/>
  <c r="H66"/>
  <c r="G66"/>
  <c r="F66"/>
  <c r="E66"/>
  <c r="D66"/>
  <c r="C66"/>
  <c r="B66"/>
  <c r="K63"/>
  <c r="J63"/>
  <c r="I63"/>
  <c r="H63"/>
  <c r="G63"/>
  <c r="F63"/>
  <c r="E63"/>
  <c r="D63"/>
  <c r="C63"/>
  <c r="B63"/>
  <c r="K60"/>
  <c r="J60"/>
  <c r="I60"/>
  <c r="H60"/>
  <c r="G60"/>
  <c r="F60"/>
  <c r="E60"/>
  <c r="D60"/>
  <c r="C60"/>
  <c r="B60"/>
  <c r="K57"/>
  <c r="J57"/>
  <c r="I57"/>
  <c r="H57"/>
  <c r="G57"/>
  <c r="F57"/>
  <c r="E57"/>
  <c r="D57"/>
  <c r="C57"/>
  <c r="B57"/>
  <c r="K54"/>
  <c r="J54"/>
  <c r="I54"/>
  <c r="H54"/>
  <c r="G54"/>
  <c r="F54"/>
  <c r="E54"/>
  <c r="D54"/>
  <c r="C54"/>
  <c r="B54"/>
  <c r="K51"/>
  <c r="J51"/>
  <c r="I51"/>
  <c r="H51"/>
  <c r="G51"/>
  <c r="F51"/>
  <c r="E51"/>
  <c r="D51"/>
  <c r="C51"/>
  <c r="B51"/>
  <c r="K48"/>
  <c r="J48"/>
  <c r="I48"/>
  <c r="H48"/>
  <c r="G48"/>
  <c r="F48"/>
  <c r="E48"/>
  <c r="D48"/>
  <c r="C48"/>
  <c r="B48"/>
  <c r="K45"/>
  <c r="J45"/>
  <c r="I45"/>
  <c r="H45"/>
  <c r="G45"/>
  <c r="F45"/>
  <c r="E45"/>
  <c r="D45"/>
  <c r="C45"/>
  <c r="B45"/>
  <c r="K42"/>
  <c r="J42"/>
  <c r="I42"/>
  <c r="H42"/>
  <c r="G42"/>
  <c r="F42"/>
  <c r="E42"/>
  <c r="D42"/>
  <c r="C42"/>
  <c r="B42"/>
  <c r="K39"/>
  <c r="J39"/>
  <c r="I39"/>
  <c r="H39"/>
  <c r="G39"/>
  <c r="F39"/>
  <c r="E39"/>
  <c r="D39"/>
  <c r="C39"/>
  <c r="B39"/>
  <c r="K36"/>
  <c r="J36"/>
  <c r="I36"/>
  <c r="H36"/>
  <c r="G36"/>
  <c r="F36"/>
  <c r="E36"/>
  <c r="D36"/>
  <c r="C36"/>
  <c r="B36"/>
  <c r="K33"/>
  <c r="J33"/>
  <c r="I33"/>
  <c r="H33"/>
  <c r="G33"/>
  <c r="F33"/>
  <c r="E33"/>
  <c r="D33"/>
  <c r="C33"/>
  <c r="B33"/>
  <c r="K30"/>
  <c r="J30"/>
  <c r="I30"/>
  <c r="H30"/>
  <c r="G30"/>
  <c r="F30"/>
  <c r="E30"/>
  <c r="D30"/>
  <c r="C30"/>
  <c r="B30"/>
  <c r="K27"/>
  <c r="J27"/>
  <c r="I27"/>
  <c r="H27"/>
  <c r="G27"/>
  <c r="F27"/>
  <c r="E27"/>
  <c r="D27"/>
  <c r="C27"/>
  <c r="B27"/>
  <c r="K24"/>
  <c r="J24"/>
  <c r="I24"/>
  <c r="H24"/>
  <c r="G24"/>
  <c r="F24"/>
  <c r="E24"/>
  <c r="D24"/>
  <c r="C24"/>
  <c r="B24"/>
  <c r="K21"/>
  <c r="J21"/>
  <c r="I21"/>
  <c r="H21"/>
  <c r="G21"/>
  <c r="F21"/>
  <c r="E21"/>
  <c r="D21"/>
  <c r="C21"/>
  <c r="B21"/>
  <c r="K18"/>
  <c r="J18"/>
  <c r="I18"/>
  <c r="H18"/>
  <c r="G18"/>
  <c r="F18"/>
  <c r="E18"/>
  <c r="D18"/>
  <c r="C18"/>
  <c r="B18"/>
  <c r="K15"/>
  <c r="J15"/>
  <c r="I15"/>
  <c r="H15"/>
  <c r="G15"/>
  <c r="F15"/>
  <c r="E15"/>
  <c r="D15"/>
  <c r="C15"/>
  <c r="B15"/>
  <c r="K12"/>
  <c r="J12"/>
  <c r="I12"/>
  <c r="H12"/>
  <c r="G12"/>
  <c r="F12"/>
  <c r="E12"/>
  <c r="D12"/>
  <c r="C12"/>
  <c r="B12"/>
  <c r="K9"/>
  <c r="J9"/>
  <c r="I9"/>
  <c r="H9"/>
  <c r="G9"/>
  <c r="F9"/>
  <c r="E9"/>
  <c r="D9"/>
  <c r="C9"/>
  <c r="B9"/>
  <c r="K6"/>
  <c r="J6"/>
  <c r="I6"/>
  <c r="H6"/>
  <c r="G6"/>
  <c r="F6"/>
  <c r="E6"/>
  <c r="D6"/>
  <c r="C6"/>
  <c r="B6"/>
  <c r="K94" i="136"/>
  <c r="J94"/>
  <c r="I94"/>
  <c r="H94"/>
  <c r="G94"/>
  <c r="F94"/>
  <c r="E94"/>
  <c r="D94"/>
  <c r="C94"/>
  <c r="K89"/>
  <c r="J89"/>
  <c r="J90" s="1"/>
  <c r="I89"/>
  <c r="I90" s="1"/>
  <c r="H89"/>
  <c r="H90" s="1"/>
  <c r="G89"/>
  <c r="F89"/>
  <c r="F90" s="1"/>
  <c r="E89"/>
  <c r="E90" s="1"/>
  <c r="D89"/>
  <c r="D90" s="1"/>
  <c r="C89"/>
  <c r="B89"/>
  <c r="B90" s="1"/>
  <c r="K87"/>
  <c r="J87"/>
  <c r="I87"/>
  <c r="H87"/>
  <c r="G87"/>
  <c r="F87"/>
  <c r="E87"/>
  <c r="D87"/>
  <c r="C87"/>
  <c r="B87"/>
  <c r="K84"/>
  <c r="J84"/>
  <c r="I84"/>
  <c r="H84"/>
  <c r="G84"/>
  <c r="F84"/>
  <c r="E84"/>
  <c r="D84"/>
  <c r="C84"/>
  <c r="B84"/>
  <c r="K81"/>
  <c r="J81"/>
  <c r="I81"/>
  <c r="H81"/>
  <c r="G81"/>
  <c r="F81"/>
  <c r="E81"/>
  <c r="D81"/>
  <c r="C81"/>
  <c r="B81"/>
  <c r="K78"/>
  <c r="J78"/>
  <c r="I78"/>
  <c r="H78"/>
  <c r="G78"/>
  <c r="F78"/>
  <c r="E78"/>
  <c r="D78"/>
  <c r="C78"/>
  <c r="B78"/>
  <c r="K75"/>
  <c r="J75"/>
  <c r="I75"/>
  <c r="H75"/>
  <c r="G75"/>
  <c r="F75"/>
  <c r="E75"/>
  <c r="D75"/>
  <c r="C75"/>
  <c r="B75"/>
  <c r="K72"/>
  <c r="J72"/>
  <c r="I72"/>
  <c r="H72"/>
  <c r="G72"/>
  <c r="F72"/>
  <c r="E72"/>
  <c r="D72"/>
  <c r="C72"/>
  <c r="B72"/>
  <c r="K70"/>
  <c r="J70"/>
  <c r="I70"/>
  <c r="H70"/>
  <c r="G70"/>
  <c r="F70"/>
  <c r="E70"/>
  <c r="D70"/>
  <c r="C70"/>
  <c r="B70"/>
  <c r="K68"/>
  <c r="K69" s="1"/>
  <c r="J68"/>
  <c r="J92" s="1"/>
  <c r="I68"/>
  <c r="I92" s="1"/>
  <c r="H68"/>
  <c r="H92" s="1"/>
  <c r="G68"/>
  <c r="G69" s="1"/>
  <c r="F68"/>
  <c r="F92" s="1"/>
  <c r="E68"/>
  <c r="E92" s="1"/>
  <c r="D68"/>
  <c r="D92" s="1"/>
  <c r="C68"/>
  <c r="C69" s="1"/>
  <c r="B68"/>
  <c r="B92" s="1"/>
  <c r="K66"/>
  <c r="J66"/>
  <c r="I66"/>
  <c r="H66"/>
  <c r="G66"/>
  <c r="F66"/>
  <c r="E66"/>
  <c r="D66"/>
  <c r="C66"/>
  <c r="B66"/>
  <c r="K63"/>
  <c r="J63"/>
  <c r="I63"/>
  <c r="H63"/>
  <c r="G63"/>
  <c r="F63"/>
  <c r="E63"/>
  <c r="D63"/>
  <c r="C63"/>
  <c r="B63"/>
  <c r="K60"/>
  <c r="J60"/>
  <c r="I60"/>
  <c r="H60"/>
  <c r="G60"/>
  <c r="F60"/>
  <c r="E60"/>
  <c r="D60"/>
  <c r="C60"/>
  <c r="B60"/>
  <c r="K57"/>
  <c r="J57"/>
  <c r="I57"/>
  <c r="H57"/>
  <c r="G57"/>
  <c r="F57"/>
  <c r="E57"/>
  <c r="D57"/>
  <c r="C57"/>
  <c r="B57"/>
  <c r="K54"/>
  <c r="J54"/>
  <c r="I54"/>
  <c r="H54"/>
  <c r="G54"/>
  <c r="F54"/>
  <c r="E54"/>
  <c r="D54"/>
  <c r="C54"/>
  <c r="B54"/>
  <c r="K51"/>
  <c r="J51"/>
  <c r="I51"/>
  <c r="H51"/>
  <c r="G51"/>
  <c r="F51"/>
  <c r="E51"/>
  <c r="D51"/>
  <c r="C51"/>
  <c r="B51"/>
  <c r="K48"/>
  <c r="J48"/>
  <c r="I48"/>
  <c r="H48"/>
  <c r="G48"/>
  <c r="F48"/>
  <c r="E48"/>
  <c r="D48"/>
  <c r="C48"/>
  <c r="B48"/>
  <c r="K45"/>
  <c r="J45"/>
  <c r="I45"/>
  <c r="H45"/>
  <c r="G45"/>
  <c r="F45"/>
  <c r="E45"/>
  <c r="D45"/>
  <c r="C45"/>
  <c r="B45"/>
  <c r="K42"/>
  <c r="J42"/>
  <c r="I42"/>
  <c r="H42"/>
  <c r="G42"/>
  <c r="F42"/>
  <c r="E42"/>
  <c r="D42"/>
  <c r="C42"/>
  <c r="B42"/>
  <c r="K39"/>
  <c r="J39"/>
  <c r="I39"/>
  <c r="H39"/>
  <c r="G39"/>
  <c r="F39"/>
  <c r="E39"/>
  <c r="D39"/>
  <c r="C39"/>
  <c r="B39"/>
  <c r="K36"/>
  <c r="J36"/>
  <c r="I36"/>
  <c r="H36"/>
  <c r="G36"/>
  <c r="F36"/>
  <c r="E36"/>
  <c r="D36"/>
  <c r="C36"/>
  <c r="B36"/>
  <c r="K33"/>
  <c r="J33"/>
  <c r="I33"/>
  <c r="H33"/>
  <c r="G33"/>
  <c r="F33"/>
  <c r="E33"/>
  <c r="D33"/>
  <c r="C33"/>
  <c r="B33"/>
  <c r="K30"/>
  <c r="J30"/>
  <c r="I30"/>
  <c r="H30"/>
  <c r="G30"/>
  <c r="F30"/>
  <c r="E30"/>
  <c r="D30"/>
  <c r="C30"/>
  <c r="B30"/>
  <c r="K27"/>
  <c r="J27"/>
  <c r="I27"/>
  <c r="H27"/>
  <c r="G27"/>
  <c r="F27"/>
  <c r="E27"/>
  <c r="D27"/>
  <c r="C27"/>
  <c r="B27"/>
  <c r="K24"/>
  <c r="J24"/>
  <c r="I24"/>
  <c r="H24"/>
  <c r="G24"/>
  <c r="F24"/>
  <c r="E24"/>
  <c r="D24"/>
  <c r="C24"/>
  <c r="B24"/>
  <c r="K21"/>
  <c r="J21"/>
  <c r="I21"/>
  <c r="H21"/>
  <c r="G21"/>
  <c r="F21"/>
  <c r="E21"/>
  <c r="D21"/>
  <c r="C21"/>
  <c r="B21"/>
  <c r="K18"/>
  <c r="J18"/>
  <c r="I18"/>
  <c r="H18"/>
  <c r="G18"/>
  <c r="F18"/>
  <c r="E18"/>
  <c r="D18"/>
  <c r="C18"/>
  <c r="B18"/>
  <c r="K15"/>
  <c r="J15"/>
  <c r="I15"/>
  <c r="H15"/>
  <c r="G15"/>
  <c r="F15"/>
  <c r="E15"/>
  <c r="D15"/>
  <c r="C15"/>
  <c r="B15"/>
  <c r="K12"/>
  <c r="J12"/>
  <c r="I12"/>
  <c r="H12"/>
  <c r="G12"/>
  <c r="F12"/>
  <c r="E12"/>
  <c r="D12"/>
  <c r="C12"/>
  <c r="B12"/>
  <c r="K9"/>
  <c r="J9"/>
  <c r="I9"/>
  <c r="H9"/>
  <c r="G9"/>
  <c r="F9"/>
  <c r="E9"/>
  <c r="D9"/>
  <c r="C9"/>
  <c r="B9"/>
  <c r="K6"/>
  <c r="J6"/>
  <c r="I6"/>
  <c r="H6"/>
  <c r="G6"/>
  <c r="F6"/>
  <c r="E6"/>
  <c r="D6"/>
  <c r="C6"/>
  <c r="B6"/>
  <c r="K95" i="135"/>
  <c r="J95"/>
  <c r="I95"/>
  <c r="H95"/>
  <c r="G95"/>
  <c r="F95"/>
  <c r="E95"/>
  <c r="D95"/>
  <c r="C91"/>
  <c r="K89"/>
  <c r="K91" s="1"/>
  <c r="J89"/>
  <c r="J91" s="1"/>
  <c r="I89"/>
  <c r="I91" s="1"/>
  <c r="H89"/>
  <c r="H91" s="1"/>
  <c r="G89"/>
  <c r="G91" s="1"/>
  <c r="F89"/>
  <c r="F91" s="1"/>
  <c r="E89"/>
  <c r="E91" s="1"/>
  <c r="D89"/>
  <c r="D91" s="1"/>
  <c r="B89"/>
  <c r="B91" s="1"/>
  <c r="K88"/>
  <c r="J88"/>
  <c r="I88"/>
  <c r="H88"/>
  <c r="G88"/>
  <c r="F88"/>
  <c r="E88"/>
  <c r="D88"/>
  <c r="C88"/>
  <c r="B88"/>
  <c r="K85"/>
  <c r="J85"/>
  <c r="I85"/>
  <c r="H85"/>
  <c r="G85"/>
  <c r="F85"/>
  <c r="E85"/>
  <c r="D85"/>
  <c r="C85"/>
  <c r="B85"/>
  <c r="K82"/>
  <c r="J82"/>
  <c r="I82"/>
  <c r="H82"/>
  <c r="G82"/>
  <c r="F82"/>
  <c r="E82"/>
  <c r="D82"/>
  <c r="C82"/>
  <c r="B82"/>
  <c r="K79"/>
  <c r="J79"/>
  <c r="I79"/>
  <c r="H79"/>
  <c r="G79"/>
  <c r="F79"/>
  <c r="E79"/>
  <c r="D79"/>
  <c r="C79"/>
  <c r="B79"/>
  <c r="K76"/>
  <c r="J76"/>
  <c r="I76"/>
  <c r="H76"/>
  <c r="G76"/>
  <c r="F76"/>
  <c r="E76"/>
  <c r="D76"/>
  <c r="C76"/>
  <c r="B76"/>
  <c r="K72"/>
  <c r="J72"/>
  <c r="I72"/>
  <c r="H72"/>
  <c r="G72"/>
  <c r="F72"/>
  <c r="E72"/>
  <c r="D72"/>
  <c r="C72"/>
  <c r="B72"/>
  <c r="K68"/>
  <c r="J68"/>
  <c r="I68"/>
  <c r="H68"/>
  <c r="G68"/>
  <c r="F68"/>
  <c r="E68"/>
  <c r="D68"/>
  <c r="C68"/>
  <c r="B68"/>
  <c r="K67"/>
  <c r="K92" s="1"/>
  <c r="J67"/>
  <c r="J92" s="1"/>
  <c r="I67"/>
  <c r="I69" s="1"/>
  <c r="H67"/>
  <c r="H69" s="1"/>
  <c r="G67"/>
  <c r="G92" s="1"/>
  <c r="F67"/>
  <c r="F92" s="1"/>
  <c r="E67"/>
  <c r="E69" s="1"/>
  <c r="D67"/>
  <c r="D69" s="1"/>
  <c r="C67"/>
  <c r="C92" s="1"/>
  <c r="B67"/>
  <c r="B92" s="1"/>
  <c r="K66"/>
  <c r="J66"/>
  <c r="I66"/>
  <c r="H66"/>
  <c r="G66"/>
  <c r="F66"/>
  <c r="E66"/>
  <c r="D66"/>
  <c r="C66"/>
  <c r="B66"/>
  <c r="K63"/>
  <c r="J63"/>
  <c r="I63"/>
  <c r="H63"/>
  <c r="G63"/>
  <c r="F63"/>
  <c r="E63"/>
  <c r="D63"/>
  <c r="C63"/>
  <c r="B63"/>
  <c r="K60"/>
  <c r="J60"/>
  <c r="I60"/>
  <c r="H60"/>
  <c r="G60"/>
  <c r="F60"/>
  <c r="E60"/>
  <c r="D60"/>
  <c r="C60"/>
  <c r="B60"/>
  <c r="K57"/>
  <c r="J57"/>
  <c r="I57"/>
  <c r="H57"/>
  <c r="G57"/>
  <c r="F57"/>
  <c r="E57"/>
  <c r="D57"/>
  <c r="C57"/>
  <c r="B57"/>
  <c r="K54"/>
  <c r="J54"/>
  <c r="I54"/>
  <c r="H54"/>
  <c r="G54"/>
  <c r="F54"/>
  <c r="E54"/>
  <c r="D54"/>
  <c r="C54"/>
  <c r="B54"/>
  <c r="K51"/>
  <c r="J51"/>
  <c r="I51"/>
  <c r="H51"/>
  <c r="G51"/>
  <c r="F51"/>
  <c r="E51"/>
  <c r="D51"/>
  <c r="C51"/>
  <c r="B51"/>
  <c r="K48"/>
  <c r="J48"/>
  <c r="I48"/>
  <c r="H48"/>
  <c r="G48"/>
  <c r="F48"/>
  <c r="E48"/>
  <c r="D48"/>
  <c r="C48"/>
  <c r="B48"/>
  <c r="K45"/>
  <c r="J45"/>
  <c r="I45"/>
  <c r="H45"/>
  <c r="G45"/>
  <c r="F45"/>
  <c r="E45"/>
  <c r="D45"/>
  <c r="C45"/>
  <c r="B45"/>
  <c r="K42"/>
  <c r="J42"/>
  <c r="I42"/>
  <c r="H42"/>
  <c r="G42"/>
  <c r="F42"/>
  <c r="E42"/>
  <c r="D42"/>
  <c r="C42"/>
  <c r="B42"/>
  <c r="K39"/>
  <c r="J39"/>
  <c r="I39"/>
  <c r="H39"/>
  <c r="G39"/>
  <c r="F39"/>
  <c r="E39"/>
  <c r="D39"/>
  <c r="C39"/>
  <c r="B39"/>
  <c r="K36"/>
  <c r="J36"/>
  <c r="I36"/>
  <c r="H36"/>
  <c r="G36"/>
  <c r="F36"/>
  <c r="E36"/>
  <c r="D36"/>
  <c r="C36"/>
  <c r="B36"/>
  <c r="K33"/>
  <c r="J33"/>
  <c r="I33"/>
  <c r="H33"/>
  <c r="G33"/>
  <c r="F33"/>
  <c r="E33"/>
  <c r="D33"/>
  <c r="C33"/>
  <c r="B33"/>
  <c r="K30"/>
  <c r="J30"/>
  <c r="I30"/>
  <c r="H30"/>
  <c r="G30"/>
  <c r="F30"/>
  <c r="E30"/>
  <c r="D30"/>
  <c r="C30"/>
  <c r="B30"/>
  <c r="K27"/>
  <c r="J27"/>
  <c r="I27"/>
  <c r="H27"/>
  <c r="G27"/>
  <c r="F27"/>
  <c r="E27"/>
  <c r="D27"/>
  <c r="C27"/>
  <c r="B27"/>
  <c r="K24"/>
  <c r="J24"/>
  <c r="I24"/>
  <c r="H24"/>
  <c r="G24"/>
  <c r="F24"/>
  <c r="E24"/>
  <c r="D24"/>
  <c r="C24"/>
  <c r="B24"/>
  <c r="K21"/>
  <c r="J21"/>
  <c r="I21"/>
  <c r="H21"/>
  <c r="G21"/>
  <c r="F21"/>
  <c r="E21"/>
  <c r="D21"/>
  <c r="C21"/>
  <c r="B21"/>
  <c r="K18"/>
  <c r="J18"/>
  <c r="I18"/>
  <c r="H18"/>
  <c r="G18"/>
  <c r="F18"/>
  <c r="E18"/>
  <c r="D18"/>
  <c r="C18"/>
  <c r="B18"/>
  <c r="K15"/>
  <c r="J15"/>
  <c r="I15"/>
  <c r="H15"/>
  <c r="G15"/>
  <c r="F15"/>
  <c r="E15"/>
  <c r="D15"/>
  <c r="C15"/>
  <c r="B15"/>
  <c r="K12"/>
  <c r="J12"/>
  <c r="I12"/>
  <c r="H12"/>
  <c r="G12"/>
  <c r="F12"/>
  <c r="E12"/>
  <c r="D12"/>
  <c r="C12"/>
  <c r="B12"/>
  <c r="K9"/>
  <c r="J9"/>
  <c r="I9"/>
  <c r="H9"/>
  <c r="G9"/>
  <c r="F9"/>
  <c r="E9"/>
  <c r="D9"/>
  <c r="C9"/>
  <c r="B9"/>
  <c r="K6"/>
  <c r="J6"/>
  <c r="I6"/>
  <c r="H6"/>
  <c r="G6"/>
  <c r="F6"/>
  <c r="E6"/>
  <c r="D6"/>
  <c r="C6"/>
  <c r="B6"/>
  <c r="K94" i="134"/>
  <c r="J94"/>
  <c r="I94"/>
  <c r="H94"/>
  <c r="G94"/>
  <c r="F94"/>
  <c r="E94"/>
  <c r="D94"/>
  <c r="C90"/>
  <c r="B90"/>
  <c r="K89"/>
  <c r="K90" s="1"/>
  <c r="J89"/>
  <c r="J90" s="1"/>
  <c r="I89"/>
  <c r="I90" s="1"/>
  <c r="H89"/>
  <c r="H90" s="1"/>
  <c r="G89"/>
  <c r="G90" s="1"/>
  <c r="F89"/>
  <c r="F90" s="1"/>
  <c r="E89"/>
  <c r="E90" s="1"/>
  <c r="D89"/>
  <c r="D90" s="1"/>
  <c r="K87"/>
  <c r="J87"/>
  <c r="I87"/>
  <c r="H87"/>
  <c r="G87"/>
  <c r="F87"/>
  <c r="E87"/>
  <c r="D87"/>
  <c r="C87"/>
  <c r="B87"/>
  <c r="K84"/>
  <c r="J84"/>
  <c r="I84"/>
  <c r="H84"/>
  <c r="G84"/>
  <c r="F84"/>
  <c r="E84"/>
  <c r="D84"/>
  <c r="C84"/>
  <c r="B84"/>
  <c r="K81"/>
  <c r="J81"/>
  <c r="I81"/>
  <c r="H81"/>
  <c r="G81"/>
  <c r="F81"/>
  <c r="E81"/>
  <c r="D81"/>
  <c r="C81"/>
  <c r="B81"/>
  <c r="K78"/>
  <c r="J78"/>
  <c r="I78"/>
  <c r="H78"/>
  <c r="G78"/>
  <c r="F78"/>
  <c r="E78"/>
  <c r="D78"/>
  <c r="C78"/>
  <c r="B78"/>
  <c r="K75"/>
  <c r="J75"/>
  <c r="I75"/>
  <c r="H75"/>
  <c r="G75"/>
  <c r="F75"/>
  <c r="E75"/>
  <c r="D75"/>
  <c r="C75"/>
  <c r="B75"/>
  <c r="K72"/>
  <c r="J72"/>
  <c r="I72"/>
  <c r="H72"/>
  <c r="G72"/>
  <c r="F72"/>
  <c r="E72"/>
  <c r="D72"/>
  <c r="C72"/>
  <c r="B72"/>
  <c r="K70"/>
  <c r="J70"/>
  <c r="I70"/>
  <c r="H70"/>
  <c r="G70"/>
  <c r="F70"/>
  <c r="E70"/>
  <c r="D70"/>
  <c r="C70"/>
  <c r="B70"/>
  <c r="K68"/>
  <c r="K92" s="1"/>
  <c r="J68"/>
  <c r="J92" s="1"/>
  <c r="I68"/>
  <c r="I92" s="1"/>
  <c r="H68"/>
  <c r="H69" s="1"/>
  <c r="G68"/>
  <c r="G92" s="1"/>
  <c r="F68"/>
  <c r="F92" s="1"/>
  <c r="E68"/>
  <c r="E92" s="1"/>
  <c r="D68"/>
  <c r="D69" s="1"/>
  <c r="C68"/>
  <c r="C92" s="1"/>
  <c r="B68"/>
  <c r="B92" s="1"/>
  <c r="K66"/>
  <c r="J66"/>
  <c r="I66"/>
  <c r="H66"/>
  <c r="G66"/>
  <c r="F66"/>
  <c r="E66"/>
  <c r="D66"/>
  <c r="C66"/>
  <c r="B66"/>
  <c r="K63"/>
  <c r="J63"/>
  <c r="I63"/>
  <c r="H63"/>
  <c r="G63"/>
  <c r="F63"/>
  <c r="E63"/>
  <c r="D63"/>
  <c r="C63"/>
  <c r="B63"/>
  <c r="K60"/>
  <c r="J60"/>
  <c r="I60"/>
  <c r="H60"/>
  <c r="G60"/>
  <c r="F60"/>
  <c r="E60"/>
  <c r="D60"/>
  <c r="C60"/>
  <c r="B60"/>
  <c r="K57"/>
  <c r="J57"/>
  <c r="I57"/>
  <c r="H57"/>
  <c r="G57"/>
  <c r="F57"/>
  <c r="E57"/>
  <c r="D57"/>
  <c r="C57"/>
  <c r="B57"/>
  <c r="K54"/>
  <c r="J54"/>
  <c r="I54"/>
  <c r="H54"/>
  <c r="G54"/>
  <c r="F54"/>
  <c r="E54"/>
  <c r="D54"/>
  <c r="C54"/>
  <c r="B54"/>
  <c r="K51"/>
  <c r="J51"/>
  <c r="I51"/>
  <c r="H51"/>
  <c r="G51"/>
  <c r="F51"/>
  <c r="E51"/>
  <c r="D51"/>
  <c r="C51"/>
  <c r="B51"/>
  <c r="K48"/>
  <c r="J48"/>
  <c r="I48"/>
  <c r="H48"/>
  <c r="G48"/>
  <c r="F48"/>
  <c r="E48"/>
  <c r="D48"/>
  <c r="C48"/>
  <c r="B48"/>
  <c r="K45"/>
  <c r="J45"/>
  <c r="I45"/>
  <c r="H45"/>
  <c r="G45"/>
  <c r="F45"/>
  <c r="E45"/>
  <c r="D45"/>
  <c r="C45"/>
  <c r="B45"/>
  <c r="K42"/>
  <c r="J42"/>
  <c r="I42"/>
  <c r="H42"/>
  <c r="G42"/>
  <c r="F42"/>
  <c r="E42"/>
  <c r="D42"/>
  <c r="C42"/>
  <c r="B42"/>
  <c r="K39"/>
  <c r="J39"/>
  <c r="I39"/>
  <c r="H39"/>
  <c r="G39"/>
  <c r="F39"/>
  <c r="E39"/>
  <c r="D39"/>
  <c r="C39"/>
  <c r="B39"/>
  <c r="K36"/>
  <c r="J36"/>
  <c r="I36"/>
  <c r="H36"/>
  <c r="G36"/>
  <c r="F36"/>
  <c r="E36"/>
  <c r="D36"/>
  <c r="C36"/>
  <c r="B36"/>
  <c r="K33"/>
  <c r="J33"/>
  <c r="I33"/>
  <c r="H33"/>
  <c r="G33"/>
  <c r="F33"/>
  <c r="E33"/>
  <c r="D33"/>
  <c r="C33"/>
  <c r="B33"/>
  <c r="K30"/>
  <c r="J30"/>
  <c r="I30"/>
  <c r="H30"/>
  <c r="G30"/>
  <c r="F30"/>
  <c r="E30"/>
  <c r="D30"/>
  <c r="C30"/>
  <c r="B30"/>
  <c r="K27"/>
  <c r="J27"/>
  <c r="I27"/>
  <c r="H27"/>
  <c r="G27"/>
  <c r="F27"/>
  <c r="E27"/>
  <c r="D27"/>
  <c r="C27"/>
  <c r="B27"/>
  <c r="K24"/>
  <c r="J24"/>
  <c r="I24"/>
  <c r="H24"/>
  <c r="G24"/>
  <c r="F24"/>
  <c r="E24"/>
  <c r="D24"/>
  <c r="C24"/>
  <c r="B24"/>
  <c r="K21"/>
  <c r="J21"/>
  <c r="I21"/>
  <c r="H21"/>
  <c r="G21"/>
  <c r="F21"/>
  <c r="E21"/>
  <c r="D21"/>
  <c r="C21"/>
  <c r="B21"/>
  <c r="K18"/>
  <c r="J18"/>
  <c r="I18"/>
  <c r="H18"/>
  <c r="G18"/>
  <c r="F18"/>
  <c r="E18"/>
  <c r="D18"/>
  <c r="C18"/>
  <c r="B18"/>
  <c r="K15"/>
  <c r="J15"/>
  <c r="I15"/>
  <c r="H15"/>
  <c r="G15"/>
  <c r="F15"/>
  <c r="E15"/>
  <c r="D15"/>
  <c r="C15"/>
  <c r="B15"/>
  <c r="K12"/>
  <c r="J12"/>
  <c r="I12"/>
  <c r="H12"/>
  <c r="G12"/>
  <c r="F12"/>
  <c r="E12"/>
  <c r="D12"/>
  <c r="C12"/>
  <c r="B12"/>
  <c r="K9"/>
  <c r="J9"/>
  <c r="I9"/>
  <c r="H9"/>
  <c r="G9"/>
  <c r="F9"/>
  <c r="E9"/>
  <c r="D9"/>
  <c r="C9"/>
  <c r="B9"/>
  <c r="K6"/>
  <c r="J6"/>
  <c r="I6"/>
  <c r="H6"/>
  <c r="G6"/>
  <c r="F6"/>
  <c r="E6"/>
  <c r="D6"/>
  <c r="C6"/>
  <c r="B6"/>
  <c r="K95" i="133"/>
  <c r="J95"/>
  <c r="I95"/>
  <c r="H95"/>
  <c r="G95"/>
  <c r="F95"/>
  <c r="E95"/>
  <c r="D95"/>
  <c r="K90"/>
  <c r="K91" s="1"/>
  <c r="J90"/>
  <c r="J91" s="1"/>
  <c r="I90"/>
  <c r="I91" s="1"/>
  <c r="H90"/>
  <c r="H91" s="1"/>
  <c r="G90"/>
  <c r="G91" s="1"/>
  <c r="F90"/>
  <c r="F91" s="1"/>
  <c r="E90"/>
  <c r="E91" s="1"/>
  <c r="D90"/>
  <c r="D91" s="1"/>
  <c r="C90"/>
  <c r="C91" s="1"/>
  <c r="B90"/>
  <c r="B91" s="1"/>
  <c r="K88"/>
  <c r="J88"/>
  <c r="I88"/>
  <c r="H88"/>
  <c r="G88"/>
  <c r="F88"/>
  <c r="E88"/>
  <c r="D88"/>
  <c r="C88"/>
  <c r="B88"/>
  <c r="K85"/>
  <c r="J85"/>
  <c r="I85"/>
  <c r="H85"/>
  <c r="G85"/>
  <c r="F85"/>
  <c r="E85"/>
  <c r="D85"/>
  <c r="C85"/>
  <c r="B85"/>
  <c r="K82"/>
  <c r="J82"/>
  <c r="I82"/>
  <c r="H82"/>
  <c r="G82"/>
  <c r="F82"/>
  <c r="E82"/>
  <c r="D82"/>
  <c r="C82"/>
  <c r="B82"/>
  <c r="K79"/>
  <c r="J79"/>
  <c r="I79"/>
  <c r="H79"/>
  <c r="G79"/>
  <c r="F79"/>
  <c r="E79"/>
  <c r="D79"/>
  <c r="C79"/>
  <c r="B79"/>
  <c r="K76"/>
  <c r="J76"/>
  <c r="I76"/>
  <c r="H76"/>
  <c r="G76"/>
  <c r="F76"/>
  <c r="E76"/>
  <c r="D76"/>
  <c r="C76"/>
  <c r="B76"/>
  <c r="K73"/>
  <c r="J73"/>
  <c r="I73"/>
  <c r="H73"/>
  <c r="G73"/>
  <c r="F73"/>
  <c r="E73"/>
  <c r="D73"/>
  <c r="C73"/>
  <c r="B73"/>
  <c r="K71"/>
  <c r="J71"/>
  <c r="I71"/>
  <c r="H71"/>
  <c r="G71"/>
  <c r="F71"/>
  <c r="E71"/>
  <c r="D71"/>
  <c r="C71"/>
  <c r="B71"/>
  <c r="K69"/>
  <c r="K93" s="1"/>
  <c r="J69"/>
  <c r="J93" s="1"/>
  <c r="I69"/>
  <c r="I93" s="1"/>
  <c r="H69"/>
  <c r="H93" s="1"/>
  <c r="G69"/>
  <c r="G93" s="1"/>
  <c r="F69"/>
  <c r="F93" s="1"/>
  <c r="E69"/>
  <c r="E93" s="1"/>
  <c r="D69"/>
  <c r="D93" s="1"/>
  <c r="C69"/>
  <c r="C93" s="1"/>
  <c r="B69"/>
  <c r="B93" s="1"/>
  <c r="K67"/>
  <c r="J67"/>
  <c r="I67"/>
  <c r="H67"/>
  <c r="G67"/>
  <c r="F67"/>
  <c r="E67"/>
  <c r="D67"/>
  <c r="C67"/>
  <c r="B67"/>
  <c r="K64"/>
  <c r="J64"/>
  <c r="I64"/>
  <c r="H64"/>
  <c r="G64"/>
  <c r="F64"/>
  <c r="E64"/>
  <c r="D64"/>
  <c r="C64"/>
  <c r="B64"/>
  <c r="K61"/>
  <c r="J61"/>
  <c r="I61"/>
  <c r="H61"/>
  <c r="G61"/>
  <c r="F61"/>
  <c r="E61"/>
  <c r="D61"/>
  <c r="C61"/>
  <c r="B61"/>
  <c r="K58"/>
  <c r="J58"/>
  <c r="I58"/>
  <c r="H58"/>
  <c r="G58"/>
  <c r="F58"/>
  <c r="E58"/>
  <c r="D58"/>
  <c r="C58"/>
  <c r="B58"/>
  <c r="K55"/>
  <c r="J55"/>
  <c r="I55"/>
  <c r="H55"/>
  <c r="G55"/>
  <c r="F55"/>
  <c r="E55"/>
  <c r="D55"/>
  <c r="C55"/>
  <c r="B55"/>
  <c r="K52"/>
  <c r="J52"/>
  <c r="I52"/>
  <c r="H52"/>
  <c r="G52"/>
  <c r="F52"/>
  <c r="E52"/>
  <c r="D52"/>
  <c r="C52"/>
  <c r="B52"/>
  <c r="K49"/>
  <c r="J49"/>
  <c r="I49"/>
  <c r="H49"/>
  <c r="G49"/>
  <c r="F49"/>
  <c r="E49"/>
  <c r="D49"/>
  <c r="C49"/>
  <c r="B49"/>
  <c r="K46"/>
  <c r="J46"/>
  <c r="I46"/>
  <c r="H46"/>
  <c r="G46"/>
  <c r="F46"/>
  <c r="E46"/>
  <c r="D46"/>
  <c r="C46"/>
  <c r="B46"/>
  <c r="K43"/>
  <c r="J43"/>
  <c r="I43"/>
  <c r="H43"/>
  <c r="G43"/>
  <c r="F43"/>
  <c r="E43"/>
  <c r="D43"/>
  <c r="C43"/>
  <c r="B43"/>
  <c r="K40"/>
  <c r="J40"/>
  <c r="I40"/>
  <c r="H40"/>
  <c r="G40"/>
  <c r="F40"/>
  <c r="E40"/>
  <c r="D40"/>
  <c r="C40"/>
  <c r="B40"/>
  <c r="K37"/>
  <c r="J37"/>
  <c r="I37"/>
  <c r="H37"/>
  <c r="G37"/>
  <c r="F37"/>
  <c r="E37"/>
  <c r="D37"/>
  <c r="C37"/>
  <c r="B37"/>
  <c r="K34"/>
  <c r="J34"/>
  <c r="I34"/>
  <c r="H34"/>
  <c r="G34"/>
  <c r="F34"/>
  <c r="E34"/>
  <c r="D34"/>
  <c r="C34"/>
  <c r="B34"/>
  <c r="K31"/>
  <c r="J31"/>
  <c r="I31"/>
  <c r="H31"/>
  <c r="G31"/>
  <c r="F31"/>
  <c r="E31"/>
  <c r="D31"/>
  <c r="C31"/>
  <c r="B31"/>
  <c r="K28"/>
  <c r="J28"/>
  <c r="I28"/>
  <c r="H28"/>
  <c r="G28"/>
  <c r="F28"/>
  <c r="E28"/>
  <c r="D28"/>
  <c r="C28"/>
  <c r="B28"/>
  <c r="K25"/>
  <c r="J25"/>
  <c r="I25"/>
  <c r="H25"/>
  <c r="G25"/>
  <c r="F25"/>
  <c r="E25"/>
  <c r="D25"/>
  <c r="C25"/>
  <c r="B25"/>
  <c r="K22"/>
  <c r="J22"/>
  <c r="I22"/>
  <c r="H22"/>
  <c r="G22"/>
  <c r="F22"/>
  <c r="E22"/>
  <c r="D22"/>
  <c r="C22"/>
  <c r="B22"/>
  <c r="K19"/>
  <c r="J19"/>
  <c r="I19"/>
  <c r="H19"/>
  <c r="G19"/>
  <c r="F19"/>
  <c r="E19"/>
  <c r="D19"/>
  <c r="C19"/>
  <c r="B19"/>
  <c r="K16"/>
  <c r="J16"/>
  <c r="I16"/>
  <c r="H16"/>
  <c r="G16"/>
  <c r="F16"/>
  <c r="E16"/>
  <c r="D16"/>
  <c r="C16"/>
  <c r="B16"/>
  <c r="K13"/>
  <c r="J13"/>
  <c r="I13"/>
  <c r="H13"/>
  <c r="G13"/>
  <c r="F13"/>
  <c r="E13"/>
  <c r="D13"/>
  <c r="C13"/>
  <c r="B13"/>
  <c r="K10"/>
  <c r="J10"/>
  <c r="I10"/>
  <c r="H10"/>
  <c r="G10"/>
  <c r="F10"/>
  <c r="E10"/>
  <c r="D10"/>
  <c r="C10"/>
  <c r="B10"/>
  <c r="K7"/>
  <c r="J7"/>
  <c r="I7"/>
  <c r="H7"/>
  <c r="G7"/>
  <c r="F7"/>
  <c r="E7"/>
  <c r="D7"/>
  <c r="C7"/>
  <c r="B7"/>
  <c r="K95" i="132"/>
  <c r="J95"/>
  <c r="I95"/>
  <c r="H95"/>
  <c r="G95"/>
  <c r="F95"/>
  <c r="E95"/>
  <c r="D95"/>
  <c r="C95"/>
  <c r="B95"/>
  <c r="E91"/>
  <c r="C91"/>
  <c r="B91"/>
  <c r="K90"/>
  <c r="K91" s="1"/>
  <c r="J90"/>
  <c r="J91" s="1"/>
  <c r="I90"/>
  <c r="I91" s="1"/>
  <c r="H90"/>
  <c r="H91" s="1"/>
  <c r="G90"/>
  <c r="G91" s="1"/>
  <c r="F90"/>
  <c r="F91" s="1"/>
  <c r="E90"/>
  <c r="D90"/>
  <c r="D91" s="1"/>
  <c r="K88"/>
  <c r="J88"/>
  <c r="I88"/>
  <c r="H88"/>
  <c r="G88"/>
  <c r="F88"/>
  <c r="E88"/>
  <c r="D88"/>
  <c r="C88"/>
  <c r="B88"/>
  <c r="K85"/>
  <c r="J85"/>
  <c r="I85"/>
  <c r="H85"/>
  <c r="G85"/>
  <c r="F85"/>
  <c r="E85"/>
  <c r="D85"/>
  <c r="C85"/>
  <c r="B85"/>
  <c r="K82"/>
  <c r="J82"/>
  <c r="I82"/>
  <c r="H82"/>
  <c r="G82"/>
  <c r="F82"/>
  <c r="E82"/>
  <c r="D82"/>
  <c r="C82"/>
  <c r="B82"/>
  <c r="K79"/>
  <c r="J79"/>
  <c r="I79"/>
  <c r="H79"/>
  <c r="G79"/>
  <c r="F79"/>
  <c r="E79"/>
  <c r="D79"/>
  <c r="C79"/>
  <c r="B79"/>
  <c r="K76"/>
  <c r="J76"/>
  <c r="I76"/>
  <c r="H76"/>
  <c r="G76"/>
  <c r="F76"/>
  <c r="E76"/>
  <c r="D76"/>
  <c r="C76"/>
  <c r="B76"/>
  <c r="K73"/>
  <c r="J73"/>
  <c r="I73"/>
  <c r="H73"/>
  <c r="G73"/>
  <c r="F73"/>
  <c r="E73"/>
  <c r="D73"/>
  <c r="C73"/>
  <c r="B73"/>
  <c r="K71"/>
  <c r="J71"/>
  <c r="I71"/>
  <c r="H71"/>
  <c r="G71"/>
  <c r="F71"/>
  <c r="E71"/>
  <c r="D71"/>
  <c r="C71"/>
  <c r="B71"/>
  <c r="K69"/>
  <c r="K70" s="1"/>
  <c r="J69"/>
  <c r="J70" s="1"/>
  <c r="I69"/>
  <c r="I93" s="1"/>
  <c r="H69"/>
  <c r="H93" s="1"/>
  <c r="G69"/>
  <c r="G70" s="1"/>
  <c r="F69"/>
  <c r="F70" s="1"/>
  <c r="E69"/>
  <c r="E93" s="1"/>
  <c r="D69"/>
  <c r="D93" s="1"/>
  <c r="C69"/>
  <c r="C70" s="1"/>
  <c r="B69"/>
  <c r="B70" s="1"/>
  <c r="K67"/>
  <c r="J67"/>
  <c r="I67"/>
  <c r="H67"/>
  <c r="G67"/>
  <c r="F67"/>
  <c r="E67"/>
  <c r="D67"/>
  <c r="K64"/>
  <c r="J64"/>
  <c r="I64"/>
  <c r="H64"/>
  <c r="G64"/>
  <c r="F64"/>
  <c r="E64"/>
  <c r="D64"/>
  <c r="K61"/>
  <c r="J61"/>
  <c r="I61"/>
  <c r="H61"/>
  <c r="G61"/>
  <c r="F61"/>
  <c r="E61"/>
  <c r="D61"/>
  <c r="K58"/>
  <c r="J58"/>
  <c r="I58"/>
  <c r="H58"/>
  <c r="G58"/>
  <c r="F58"/>
  <c r="E58"/>
  <c r="D58"/>
  <c r="K55"/>
  <c r="J55"/>
  <c r="I55"/>
  <c r="H55"/>
  <c r="G55"/>
  <c r="F55"/>
  <c r="E55"/>
  <c r="D55"/>
  <c r="K52"/>
  <c r="J52"/>
  <c r="I52"/>
  <c r="H52"/>
  <c r="G52"/>
  <c r="F52"/>
  <c r="E52"/>
  <c r="D52"/>
  <c r="K49"/>
  <c r="J49"/>
  <c r="I49"/>
  <c r="H49"/>
  <c r="G49"/>
  <c r="F49"/>
  <c r="E49"/>
  <c r="D49"/>
  <c r="K46"/>
  <c r="J46"/>
  <c r="I46"/>
  <c r="H46"/>
  <c r="G46"/>
  <c r="F46"/>
  <c r="E46"/>
  <c r="D46"/>
  <c r="K43"/>
  <c r="J43"/>
  <c r="I43"/>
  <c r="H43"/>
  <c r="G43"/>
  <c r="F43"/>
  <c r="E43"/>
  <c r="D43"/>
  <c r="K40"/>
  <c r="J40"/>
  <c r="I40"/>
  <c r="H40"/>
  <c r="G40"/>
  <c r="F40"/>
  <c r="E40"/>
  <c r="D40"/>
  <c r="K37"/>
  <c r="J37"/>
  <c r="I37"/>
  <c r="H37"/>
  <c r="G37"/>
  <c r="F37"/>
  <c r="E37"/>
  <c r="D37"/>
  <c r="K34"/>
  <c r="J34"/>
  <c r="I34"/>
  <c r="H34"/>
  <c r="G34"/>
  <c r="F34"/>
  <c r="E34"/>
  <c r="D34"/>
  <c r="K31"/>
  <c r="J31"/>
  <c r="I31"/>
  <c r="H31"/>
  <c r="G31"/>
  <c r="F31"/>
  <c r="E31"/>
  <c r="D31"/>
  <c r="K28"/>
  <c r="J28"/>
  <c r="I28"/>
  <c r="H28"/>
  <c r="G28"/>
  <c r="F28"/>
  <c r="E28"/>
  <c r="D28"/>
  <c r="K25"/>
  <c r="J25"/>
  <c r="I25"/>
  <c r="H25"/>
  <c r="G25"/>
  <c r="F25"/>
  <c r="E25"/>
  <c r="D25"/>
  <c r="K22"/>
  <c r="J22"/>
  <c r="I22"/>
  <c r="H22"/>
  <c r="G22"/>
  <c r="F22"/>
  <c r="E22"/>
  <c r="D22"/>
  <c r="K19"/>
  <c r="J19"/>
  <c r="I19"/>
  <c r="H19"/>
  <c r="G19"/>
  <c r="F19"/>
  <c r="E19"/>
  <c r="D19"/>
  <c r="K16"/>
  <c r="J16"/>
  <c r="I16"/>
  <c r="H16"/>
  <c r="G16"/>
  <c r="F16"/>
  <c r="E16"/>
  <c r="D16"/>
  <c r="K13"/>
  <c r="J13"/>
  <c r="I13"/>
  <c r="H13"/>
  <c r="G13"/>
  <c r="F13"/>
  <c r="E13"/>
  <c r="D13"/>
  <c r="K10"/>
  <c r="J10"/>
  <c r="I10"/>
  <c r="H10"/>
  <c r="G10"/>
  <c r="F10"/>
  <c r="E10"/>
  <c r="D10"/>
  <c r="K7"/>
  <c r="J7"/>
  <c r="I7"/>
  <c r="H7"/>
  <c r="G7"/>
  <c r="F7"/>
  <c r="E7"/>
  <c r="D7"/>
  <c r="D70" l="1"/>
  <c r="H70"/>
  <c r="B70" i="133"/>
  <c r="J70"/>
  <c r="E69" i="134"/>
  <c r="I69"/>
  <c r="B69" i="136"/>
  <c r="F69"/>
  <c r="J69"/>
  <c r="B92" i="137"/>
  <c r="F92"/>
  <c r="J92"/>
  <c r="E70" i="132"/>
  <c r="I70"/>
  <c r="F70" i="133"/>
  <c r="B69" i="134"/>
  <c r="F69"/>
  <c r="J69"/>
  <c r="C92" i="136"/>
  <c r="G92"/>
  <c r="K92"/>
  <c r="D70" i="138"/>
  <c r="H70"/>
  <c r="E93"/>
  <c r="I93"/>
  <c r="B70"/>
  <c r="F70"/>
  <c r="J70"/>
  <c r="C70"/>
  <c r="G70"/>
  <c r="K70"/>
  <c r="D69" i="137"/>
  <c r="H69"/>
  <c r="B90"/>
  <c r="F90"/>
  <c r="J90"/>
  <c r="E69"/>
  <c r="I69"/>
  <c r="C69"/>
  <c r="G69"/>
  <c r="K69"/>
  <c r="D69" i="136"/>
  <c r="H69"/>
  <c r="E69"/>
  <c r="I69"/>
  <c r="C90"/>
  <c r="G90"/>
  <c r="K90"/>
  <c r="D92" i="135"/>
  <c r="H92"/>
  <c r="B69"/>
  <c r="F69"/>
  <c r="J69"/>
  <c r="E92"/>
  <c r="I92"/>
  <c r="C69"/>
  <c r="G69"/>
  <c r="K69"/>
  <c r="D92" i="134"/>
  <c r="H92"/>
  <c r="C69"/>
  <c r="G69"/>
  <c r="K69"/>
  <c r="D70" i="133"/>
  <c r="H70"/>
  <c r="E70"/>
  <c r="I70"/>
  <c r="C70"/>
  <c r="G70"/>
  <c r="K70"/>
  <c r="B93" i="132"/>
  <c r="F93"/>
  <c r="J93"/>
  <c r="C93"/>
  <c r="G93"/>
  <c r="K93"/>
  <c r="AE31" i="131" l="1"/>
  <c r="AB31"/>
  <c r="W31"/>
  <c r="Y31" s="1"/>
  <c r="V31"/>
  <c r="S31"/>
  <c r="N31"/>
  <c r="P31" s="1"/>
  <c r="M31"/>
  <c r="J31"/>
  <c r="G31"/>
  <c r="D31"/>
  <c r="AE30"/>
  <c r="Z30"/>
  <c r="AB30" s="1"/>
  <c r="W30"/>
  <c r="Y30" s="1"/>
  <c r="T30"/>
  <c r="V30" s="1"/>
  <c r="Q30"/>
  <c r="S30" s="1"/>
  <c r="N30"/>
  <c r="P30" s="1"/>
  <c r="K30"/>
  <c r="M30" s="1"/>
  <c r="J30"/>
  <c r="G30"/>
  <c r="D30"/>
  <c r="AE29"/>
  <c r="Z29"/>
  <c r="AB29" s="1"/>
  <c r="W29"/>
  <c r="Y29" s="1"/>
  <c r="T29"/>
  <c r="V29" s="1"/>
  <c r="Q29"/>
  <c r="S29" s="1"/>
  <c r="N29"/>
  <c r="P29" s="1"/>
  <c r="K29"/>
  <c r="M29" s="1"/>
  <c r="J29"/>
  <c r="G29"/>
  <c r="D29"/>
  <c r="AE28"/>
  <c r="Z28"/>
  <c r="AB28" s="1"/>
  <c r="W28"/>
  <c r="Y28" s="1"/>
  <c r="T28"/>
  <c r="V28" s="1"/>
  <c r="Q28"/>
  <c r="S28" s="1"/>
  <c r="N28"/>
  <c r="P28" s="1"/>
  <c r="K28"/>
  <c r="M28" s="1"/>
  <c r="J28"/>
  <c r="G28"/>
  <c r="D28"/>
  <c r="AE27"/>
  <c r="Z27"/>
  <c r="AB27" s="1"/>
  <c r="W27"/>
  <c r="Y27" s="1"/>
  <c r="T27"/>
  <c r="V27" s="1"/>
  <c r="Q27"/>
  <c r="S27" s="1"/>
  <c r="N27"/>
  <c r="P27" s="1"/>
  <c r="K27"/>
  <c r="M27" s="1"/>
  <c r="J27"/>
  <c r="G27"/>
  <c r="D27"/>
  <c r="AE26"/>
  <c r="AB26"/>
  <c r="W26"/>
  <c r="Y26" s="1"/>
  <c r="V26"/>
  <c r="S26"/>
  <c r="P26"/>
  <c r="L26"/>
  <c r="M26" s="1"/>
  <c r="K26"/>
  <c r="J26"/>
  <c r="G26"/>
  <c r="D26"/>
  <c r="AD25"/>
  <c r="AE25" s="1"/>
  <c r="AC25"/>
  <c r="AA25"/>
  <c r="AB25" s="1"/>
  <c r="Z25"/>
  <c r="W25"/>
  <c r="U25"/>
  <c r="T25"/>
  <c r="V25" s="1"/>
  <c r="R25"/>
  <c r="Q25"/>
  <c r="O25"/>
  <c r="N25"/>
  <c r="K25"/>
  <c r="H25"/>
  <c r="G25"/>
  <c r="D25"/>
  <c r="AE24"/>
  <c r="AB24"/>
  <c r="Y24"/>
  <c r="V24"/>
  <c r="S24"/>
  <c r="P24"/>
  <c r="M24"/>
  <c r="J24"/>
  <c r="G24"/>
  <c r="D24"/>
  <c r="AE23"/>
  <c r="AB23"/>
  <c r="Y23"/>
  <c r="V23"/>
  <c r="S23"/>
  <c r="P23"/>
  <c r="M23"/>
  <c r="J23"/>
  <c r="G23"/>
  <c r="D23"/>
  <c r="AE22"/>
  <c r="AB22"/>
  <c r="Y22"/>
  <c r="V22"/>
  <c r="S22"/>
  <c r="P22"/>
  <c r="M22"/>
  <c r="J22"/>
  <c r="G22"/>
  <c r="D22"/>
  <c r="AE21"/>
  <c r="AB21"/>
  <c r="Y21"/>
  <c r="V21"/>
  <c r="S21"/>
  <c r="P21"/>
  <c r="M21"/>
  <c r="J21"/>
  <c r="G21"/>
  <c r="D21"/>
  <c r="AE20"/>
  <c r="AB20"/>
  <c r="Y20"/>
  <c r="V20"/>
  <c r="S20"/>
  <c r="P20"/>
  <c r="M20"/>
  <c r="J20"/>
  <c r="G20"/>
  <c r="D20"/>
  <c r="AE19"/>
  <c r="AB19"/>
  <c r="Y19"/>
  <c r="V19"/>
  <c r="S19"/>
  <c r="P19"/>
  <c r="M19"/>
  <c r="J19"/>
  <c r="G19"/>
  <c r="D19"/>
  <c r="AE18"/>
  <c r="AB18"/>
  <c r="Y18"/>
  <c r="V18"/>
  <c r="S18"/>
  <c r="P18"/>
  <c r="M18"/>
  <c r="J18"/>
  <c r="G18"/>
  <c r="D18"/>
  <c r="AE17"/>
  <c r="AB17"/>
  <c r="Y17"/>
  <c r="V17"/>
  <c r="S17"/>
  <c r="P17"/>
  <c r="M17"/>
  <c r="J17"/>
  <c r="G17"/>
  <c r="D17"/>
  <c r="AE16"/>
  <c r="AB16"/>
  <c r="Y16"/>
  <c r="V16"/>
  <c r="S16"/>
  <c r="P16"/>
  <c r="M16"/>
  <c r="J16"/>
  <c r="G16"/>
  <c r="D16"/>
  <c r="AE15"/>
  <c r="AB15"/>
  <c r="X15"/>
  <c r="Y15" s="1"/>
  <c r="V15"/>
  <c r="S15"/>
  <c r="P15"/>
  <c r="I15"/>
  <c r="I25" s="1"/>
  <c r="G15"/>
  <c r="D15"/>
  <c r="AE14"/>
  <c r="AB14"/>
  <c r="Y14"/>
  <c r="V14"/>
  <c r="S14"/>
  <c r="P14"/>
  <c r="M14"/>
  <c r="J14"/>
  <c r="G14"/>
  <c r="D14"/>
  <c r="AE13"/>
  <c r="AB13"/>
  <c r="Y13"/>
  <c r="V13"/>
  <c r="S13"/>
  <c r="P13"/>
  <c r="M13"/>
  <c r="J13"/>
  <c r="G13"/>
  <c r="D13"/>
  <c r="AE12"/>
  <c r="AB12"/>
  <c r="Y12"/>
  <c r="V12"/>
  <c r="S12"/>
  <c r="P12"/>
  <c r="M12"/>
  <c r="J12"/>
  <c r="G12"/>
  <c r="D12"/>
  <c r="AE11"/>
  <c r="AB11"/>
  <c r="Y11"/>
  <c r="V11"/>
  <c r="S11"/>
  <c r="P11"/>
  <c r="M11"/>
  <c r="J11"/>
  <c r="G11"/>
  <c r="D11"/>
  <c r="AE10"/>
  <c r="AB10"/>
  <c r="Y10"/>
  <c r="V10"/>
  <c r="S10"/>
  <c r="P10"/>
  <c r="M10"/>
  <c r="J10"/>
  <c r="G10"/>
  <c r="D10"/>
  <c r="AE9"/>
  <c r="AB9"/>
  <c r="Y9"/>
  <c r="V9"/>
  <c r="S9"/>
  <c r="P9"/>
  <c r="M9"/>
  <c r="J9"/>
  <c r="G9"/>
  <c r="D9"/>
  <c r="AE8"/>
  <c r="AB8"/>
  <c r="Y8"/>
  <c r="V8"/>
  <c r="S8"/>
  <c r="P8"/>
  <c r="M8"/>
  <c r="J8"/>
  <c r="G8"/>
  <c r="D8"/>
  <c r="AE7"/>
  <c r="AB7"/>
  <c r="Y7"/>
  <c r="V7"/>
  <c r="S7"/>
  <c r="P7"/>
  <c r="M7"/>
  <c r="J7"/>
  <c r="G7"/>
  <c r="D7"/>
  <c r="AE6"/>
  <c r="AB6"/>
  <c r="Y6"/>
  <c r="V6"/>
  <c r="S6"/>
  <c r="P6"/>
  <c r="M6"/>
  <c r="J6"/>
  <c r="G6"/>
  <c r="D6"/>
  <c r="AE5"/>
  <c r="AB5"/>
  <c r="Y5"/>
  <c r="V5"/>
  <c r="S5"/>
  <c r="P5"/>
  <c r="M5"/>
  <c r="J5"/>
  <c r="G5"/>
  <c r="D5"/>
  <c r="AE4"/>
  <c r="AB4"/>
  <c r="Y4"/>
  <c r="V4"/>
  <c r="S4"/>
  <c r="P4"/>
  <c r="M4"/>
  <c r="J4"/>
  <c r="G4"/>
  <c r="D4"/>
  <c r="AE3"/>
  <c r="AB3"/>
  <c r="Y3"/>
  <c r="V3"/>
  <c r="S3"/>
  <c r="P3"/>
  <c r="M3"/>
  <c r="J3"/>
  <c r="G3"/>
  <c r="D3"/>
  <c r="AC34" i="130"/>
  <c r="Z34"/>
  <c r="AE32"/>
  <c r="H32"/>
  <c r="K32" s="1"/>
  <c r="N32" s="1"/>
  <c r="AE31"/>
  <c r="AB31"/>
  <c r="Y31"/>
  <c r="V31"/>
  <c r="S31"/>
  <c r="P31"/>
  <c r="M31"/>
  <c r="J31"/>
  <c r="AE30"/>
  <c r="H30"/>
  <c r="K30" s="1"/>
  <c r="AE29"/>
  <c r="H29"/>
  <c r="K29" s="1"/>
  <c r="N29" s="1"/>
  <c r="AE28"/>
  <c r="J28"/>
  <c r="H28"/>
  <c r="K28" s="1"/>
  <c r="AE27"/>
  <c r="J27"/>
  <c r="H27"/>
  <c r="K27" s="1"/>
  <c r="N27" s="1"/>
  <c r="AE26"/>
  <c r="AB26"/>
  <c r="Y26"/>
  <c r="V26"/>
  <c r="S26"/>
  <c r="P26"/>
  <c r="M26"/>
  <c r="J26"/>
  <c r="AD25"/>
  <c r="AD34" s="1"/>
  <c r="AA25"/>
  <c r="AA34" s="1"/>
  <c r="X25"/>
  <c r="X34" s="1"/>
  <c r="W25"/>
  <c r="W34" s="1"/>
  <c r="U25"/>
  <c r="T25"/>
  <c r="T34" s="1"/>
  <c r="R25"/>
  <c r="R34" s="1"/>
  <c r="Q25"/>
  <c r="Q34" s="1"/>
  <c r="O25"/>
  <c r="O34" s="1"/>
  <c r="N25"/>
  <c r="N34" s="1"/>
  <c r="L25"/>
  <c r="L34" s="1"/>
  <c r="K25"/>
  <c r="K34" s="1"/>
  <c r="I25"/>
  <c r="J25" s="1"/>
  <c r="J34" s="1"/>
  <c r="H25"/>
  <c r="H34" s="1"/>
  <c r="AE24"/>
  <c r="AB24"/>
  <c r="Y24"/>
  <c r="V24"/>
  <c r="S24"/>
  <c r="P24"/>
  <c r="M24"/>
  <c r="J24"/>
  <c r="AE23"/>
  <c r="AB23"/>
  <c r="Y23"/>
  <c r="V23"/>
  <c r="S23"/>
  <c r="P23"/>
  <c r="M23"/>
  <c r="J23"/>
  <c r="AE22"/>
  <c r="AB22"/>
  <c r="Y22"/>
  <c r="V22"/>
  <c r="S22"/>
  <c r="P22"/>
  <c r="M22"/>
  <c r="J22"/>
  <c r="AE21"/>
  <c r="AB21"/>
  <c r="Y21"/>
  <c r="V21"/>
  <c r="S21"/>
  <c r="P21"/>
  <c r="M21"/>
  <c r="J21"/>
  <c r="AE20"/>
  <c r="AB20"/>
  <c r="Y20"/>
  <c r="V20"/>
  <c r="S20"/>
  <c r="P20"/>
  <c r="M20"/>
  <c r="J20"/>
  <c r="AE19"/>
  <c r="AB19"/>
  <c r="Y19"/>
  <c r="V19"/>
  <c r="S19"/>
  <c r="P19"/>
  <c r="M19"/>
  <c r="J19"/>
  <c r="AE18"/>
  <c r="AB18"/>
  <c r="Y18"/>
  <c r="V18"/>
  <c r="S18"/>
  <c r="P18"/>
  <c r="M18"/>
  <c r="J18"/>
  <c r="AE17"/>
  <c r="AB17"/>
  <c r="Y17"/>
  <c r="V17"/>
  <c r="S17"/>
  <c r="P17"/>
  <c r="M17"/>
  <c r="J17"/>
  <c r="AE16"/>
  <c r="AB16"/>
  <c r="Y16"/>
  <c r="V16"/>
  <c r="S16"/>
  <c r="P16"/>
  <c r="M16"/>
  <c r="J16"/>
  <c r="AE15"/>
  <c r="AB15"/>
  <c r="Y15"/>
  <c r="V15"/>
  <c r="S15"/>
  <c r="P15"/>
  <c r="M15"/>
  <c r="J15"/>
  <c r="AE14"/>
  <c r="AB14"/>
  <c r="Y14"/>
  <c r="V14"/>
  <c r="S14"/>
  <c r="P14"/>
  <c r="M14"/>
  <c r="J14"/>
  <c r="AE13"/>
  <c r="AB13"/>
  <c r="Y13"/>
  <c r="V13"/>
  <c r="S13"/>
  <c r="P13"/>
  <c r="M13"/>
  <c r="J13"/>
  <c r="AE12"/>
  <c r="AB12"/>
  <c r="Y12"/>
  <c r="V12"/>
  <c r="S12"/>
  <c r="P12"/>
  <c r="M12"/>
  <c r="J12"/>
  <c r="AE11"/>
  <c r="AB11"/>
  <c r="Y11"/>
  <c r="V11"/>
  <c r="S11"/>
  <c r="P11"/>
  <c r="M11"/>
  <c r="J11"/>
  <c r="AE10"/>
  <c r="AB10"/>
  <c r="Y10"/>
  <c r="V10"/>
  <c r="S10"/>
  <c r="P10"/>
  <c r="M10"/>
  <c r="J10"/>
  <c r="AE9"/>
  <c r="AB9"/>
  <c r="Y9"/>
  <c r="V9"/>
  <c r="S9"/>
  <c r="P9"/>
  <c r="M9"/>
  <c r="J9"/>
  <c r="AE8"/>
  <c r="AB8"/>
  <c r="Y8"/>
  <c r="V8"/>
  <c r="S8"/>
  <c r="P8"/>
  <c r="M8"/>
  <c r="J8"/>
  <c r="AE7"/>
  <c r="AB7"/>
  <c r="Y7"/>
  <c r="V7"/>
  <c r="S7"/>
  <c r="P7"/>
  <c r="M7"/>
  <c r="J7"/>
  <c r="AE6"/>
  <c r="AB6"/>
  <c r="Y6"/>
  <c r="V6"/>
  <c r="S6"/>
  <c r="P6"/>
  <c r="M6"/>
  <c r="J6"/>
  <c r="AE5"/>
  <c r="AB5"/>
  <c r="Y5"/>
  <c r="V5"/>
  <c r="S5"/>
  <c r="P5"/>
  <c r="M5"/>
  <c r="J5"/>
  <c r="AE4"/>
  <c r="AB4"/>
  <c r="Y4"/>
  <c r="V4"/>
  <c r="S4"/>
  <c r="P4"/>
  <c r="M4"/>
  <c r="J4"/>
  <c r="AE3"/>
  <c r="AB3"/>
  <c r="Y3"/>
  <c r="V3"/>
  <c r="S3"/>
  <c r="P3"/>
  <c r="M3"/>
  <c r="J3"/>
  <c r="P26" i="129"/>
  <c r="N26"/>
  <c r="L26"/>
  <c r="J26"/>
  <c r="H26"/>
  <c r="F26"/>
  <c r="S25"/>
  <c r="S31" s="1"/>
  <c r="Q25"/>
  <c r="Q31" s="1"/>
  <c r="R31" s="1"/>
  <c r="O25"/>
  <c r="O31" s="1"/>
  <c r="P31" s="1"/>
  <c r="M25"/>
  <c r="M31" s="1"/>
  <c r="N31" s="1"/>
  <c r="K25"/>
  <c r="K31" s="1"/>
  <c r="L31" s="1"/>
  <c r="I25"/>
  <c r="I31" s="1"/>
  <c r="J31" s="1"/>
  <c r="G25"/>
  <c r="G31" s="1"/>
  <c r="H31" s="1"/>
  <c r="E25"/>
  <c r="E31" s="1"/>
  <c r="F31" s="1"/>
  <c r="P24"/>
  <c r="N24"/>
  <c r="L24"/>
  <c r="J24"/>
  <c r="H24"/>
  <c r="F24"/>
  <c r="P23"/>
  <c r="N23"/>
  <c r="L23"/>
  <c r="J23"/>
  <c r="H23"/>
  <c r="F23"/>
  <c r="P22"/>
  <c r="N22"/>
  <c r="L22"/>
  <c r="J22"/>
  <c r="H22"/>
  <c r="F22"/>
  <c r="P21"/>
  <c r="N21"/>
  <c r="L21"/>
  <c r="J21"/>
  <c r="H21"/>
  <c r="F21"/>
  <c r="P20"/>
  <c r="N20"/>
  <c r="L20"/>
  <c r="J20"/>
  <c r="H20"/>
  <c r="F20"/>
  <c r="P19"/>
  <c r="N19"/>
  <c r="L19"/>
  <c r="J19"/>
  <c r="H19"/>
  <c r="F19"/>
  <c r="P18"/>
  <c r="N18"/>
  <c r="L18"/>
  <c r="J18"/>
  <c r="H18"/>
  <c r="F18"/>
  <c r="P17"/>
  <c r="N17"/>
  <c r="L17"/>
  <c r="J17"/>
  <c r="H17"/>
  <c r="F17"/>
  <c r="P16"/>
  <c r="N16"/>
  <c r="L16"/>
  <c r="J16"/>
  <c r="H16"/>
  <c r="F16"/>
  <c r="P15"/>
  <c r="N15"/>
  <c r="L15"/>
  <c r="J15"/>
  <c r="H15"/>
  <c r="F15"/>
  <c r="P14"/>
  <c r="N14"/>
  <c r="L14"/>
  <c r="J14"/>
  <c r="H14"/>
  <c r="F14"/>
  <c r="P13"/>
  <c r="N13"/>
  <c r="L13"/>
  <c r="J13"/>
  <c r="H13"/>
  <c r="F13"/>
  <c r="P12"/>
  <c r="N12"/>
  <c r="L12"/>
  <c r="J12"/>
  <c r="H12"/>
  <c r="F12"/>
  <c r="P11"/>
  <c r="N11"/>
  <c r="L11"/>
  <c r="J11"/>
  <c r="H11"/>
  <c r="F11"/>
  <c r="P10"/>
  <c r="N10"/>
  <c r="L10"/>
  <c r="J10"/>
  <c r="H10"/>
  <c r="F10"/>
  <c r="P9"/>
  <c r="N9"/>
  <c r="L9"/>
  <c r="J9"/>
  <c r="H9"/>
  <c r="F9"/>
  <c r="P8"/>
  <c r="N8"/>
  <c r="L8"/>
  <c r="J8"/>
  <c r="H8"/>
  <c r="F8"/>
  <c r="P7"/>
  <c r="N7"/>
  <c r="L7"/>
  <c r="J7"/>
  <c r="H7"/>
  <c r="F7"/>
  <c r="P6"/>
  <c r="N6"/>
  <c r="L6"/>
  <c r="J6"/>
  <c r="H6"/>
  <c r="F6"/>
  <c r="P5"/>
  <c r="N5"/>
  <c r="L5"/>
  <c r="J5"/>
  <c r="H5"/>
  <c r="F5"/>
  <c r="P4"/>
  <c r="N4"/>
  <c r="L4"/>
  <c r="J4"/>
  <c r="H4"/>
  <c r="F4"/>
  <c r="P3"/>
  <c r="N3"/>
  <c r="L3"/>
  <c r="J3"/>
  <c r="H3"/>
  <c r="F3"/>
  <c r="P26" i="127"/>
  <c r="N26"/>
  <c r="L26"/>
  <c r="J26"/>
  <c r="H26"/>
  <c r="F26"/>
  <c r="O25"/>
  <c r="O31" s="1"/>
  <c r="P31" s="1"/>
  <c r="M25"/>
  <c r="N25" s="1"/>
  <c r="K25"/>
  <c r="K31" s="1"/>
  <c r="L31" s="1"/>
  <c r="I25"/>
  <c r="I31" s="1"/>
  <c r="J31" s="1"/>
  <c r="G25"/>
  <c r="G31" s="1"/>
  <c r="H31" s="1"/>
  <c r="E25"/>
  <c r="E31" s="1"/>
  <c r="F31" s="1"/>
  <c r="P24"/>
  <c r="N24"/>
  <c r="L24"/>
  <c r="J24"/>
  <c r="H24"/>
  <c r="F24"/>
  <c r="P23"/>
  <c r="N23"/>
  <c r="L23"/>
  <c r="J23"/>
  <c r="H23"/>
  <c r="F23"/>
  <c r="P22"/>
  <c r="N22"/>
  <c r="L22"/>
  <c r="J22"/>
  <c r="H22"/>
  <c r="F22"/>
  <c r="P21"/>
  <c r="N21"/>
  <c r="L21"/>
  <c r="J21"/>
  <c r="H21"/>
  <c r="F21"/>
  <c r="P20"/>
  <c r="N20"/>
  <c r="L20"/>
  <c r="J20"/>
  <c r="H20"/>
  <c r="F20"/>
  <c r="P19"/>
  <c r="N19"/>
  <c r="L19"/>
  <c r="J19"/>
  <c r="H19"/>
  <c r="F19"/>
  <c r="P18"/>
  <c r="N18"/>
  <c r="L18"/>
  <c r="J18"/>
  <c r="H18"/>
  <c r="F18"/>
  <c r="P17"/>
  <c r="N17"/>
  <c r="L17"/>
  <c r="J17"/>
  <c r="H17"/>
  <c r="F17"/>
  <c r="P16"/>
  <c r="N16"/>
  <c r="L16"/>
  <c r="J16"/>
  <c r="H16"/>
  <c r="F16"/>
  <c r="P15"/>
  <c r="N15"/>
  <c r="L15"/>
  <c r="J15"/>
  <c r="H15"/>
  <c r="F15"/>
  <c r="P14"/>
  <c r="N14"/>
  <c r="L14"/>
  <c r="J14"/>
  <c r="H14"/>
  <c r="F14"/>
  <c r="P13"/>
  <c r="N13"/>
  <c r="L13"/>
  <c r="J13"/>
  <c r="H13"/>
  <c r="F13"/>
  <c r="P12"/>
  <c r="N12"/>
  <c r="L12"/>
  <c r="J12"/>
  <c r="H12"/>
  <c r="F12"/>
  <c r="P11"/>
  <c r="N11"/>
  <c r="L11"/>
  <c r="J11"/>
  <c r="H11"/>
  <c r="F11"/>
  <c r="P10"/>
  <c r="N10"/>
  <c r="L10"/>
  <c r="J10"/>
  <c r="H10"/>
  <c r="F10"/>
  <c r="P9"/>
  <c r="N9"/>
  <c r="L9"/>
  <c r="J9"/>
  <c r="H9"/>
  <c r="F9"/>
  <c r="P8"/>
  <c r="N8"/>
  <c r="L8"/>
  <c r="J8"/>
  <c r="H8"/>
  <c r="F8"/>
  <c r="P7"/>
  <c r="N7"/>
  <c r="L7"/>
  <c r="J7"/>
  <c r="H7"/>
  <c r="F7"/>
  <c r="P6"/>
  <c r="N6"/>
  <c r="L6"/>
  <c r="J6"/>
  <c r="H6"/>
  <c r="F6"/>
  <c r="P5"/>
  <c r="N5"/>
  <c r="L5"/>
  <c r="J5"/>
  <c r="H5"/>
  <c r="F5"/>
  <c r="P4"/>
  <c r="N4"/>
  <c r="L4"/>
  <c r="J4"/>
  <c r="H4"/>
  <c r="F4"/>
  <c r="P3"/>
  <c r="N3"/>
  <c r="L3"/>
  <c r="J3"/>
  <c r="H3"/>
  <c r="F3"/>
  <c r="F25" l="1"/>
  <c r="M31"/>
  <c r="N31" s="1"/>
  <c r="F25" i="129"/>
  <c r="J29" i="130"/>
  <c r="J30"/>
  <c r="J15" i="131"/>
  <c r="V25" i="130"/>
  <c r="V34" s="1"/>
  <c r="L15" i="131"/>
  <c r="L25" s="1"/>
  <c r="M25" s="1"/>
  <c r="P25"/>
  <c r="N25" i="129"/>
  <c r="AE25" i="130"/>
  <c r="AE34" s="1"/>
  <c r="M27"/>
  <c r="M29"/>
  <c r="J25" i="129"/>
  <c r="M15" i="131"/>
  <c r="J25" i="127"/>
  <c r="J25" i="131"/>
  <c r="S25"/>
  <c r="X25"/>
  <c r="Y25" s="1"/>
  <c r="N28" i="130"/>
  <c r="M28"/>
  <c r="N30"/>
  <c r="M30"/>
  <c r="P32"/>
  <c r="Q32"/>
  <c r="Q27"/>
  <c r="P27"/>
  <c r="Q29"/>
  <c r="P29"/>
  <c r="S25"/>
  <c r="S34" s="1"/>
  <c r="AB25"/>
  <c r="AB34" s="1"/>
  <c r="P25"/>
  <c r="P34" s="1"/>
  <c r="M32"/>
  <c r="I34"/>
  <c r="U34"/>
  <c r="Y25"/>
  <c r="Y34" s="1"/>
  <c r="M25"/>
  <c r="M34" s="1"/>
  <c r="H25" i="129"/>
  <c r="L25"/>
  <c r="P25"/>
  <c r="H25" i="127"/>
  <c r="L25"/>
  <c r="P25"/>
  <c r="AX28" i="100"/>
  <c r="AY28" s="1"/>
  <c r="AU28"/>
  <c r="AS28"/>
  <c r="AT28" s="1"/>
  <c r="AP28"/>
  <c r="AN28"/>
  <c r="AK28"/>
  <c r="AI28"/>
  <c r="AF28"/>
  <c r="AD28"/>
  <c r="AA28"/>
  <c r="Y28"/>
  <c r="V28"/>
  <c r="T28"/>
  <c r="U28" s="1"/>
  <c r="Q28"/>
  <c r="O28"/>
  <c r="P28" s="1"/>
  <c r="L28"/>
  <c r="AX27"/>
  <c r="AU27"/>
  <c r="AV27" s="1"/>
  <c r="AS27"/>
  <c r="AP27"/>
  <c r="AQ27" s="1"/>
  <c r="AN27"/>
  <c r="AK27"/>
  <c r="AO27" s="1"/>
  <c r="AI27"/>
  <c r="AG27"/>
  <c r="AF27"/>
  <c r="AJ27" s="1"/>
  <c r="AD27"/>
  <c r="AA27"/>
  <c r="AB27" s="1"/>
  <c r="Y27"/>
  <c r="V27"/>
  <c r="W27" s="1"/>
  <c r="T27"/>
  <c r="Q27"/>
  <c r="U27" s="1"/>
  <c r="O27"/>
  <c r="M27"/>
  <c r="L27"/>
  <c r="P27" s="1"/>
  <c r="F27"/>
  <c r="AX26"/>
  <c r="AW26"/>
  <c r="AV26" s="1"/>
  <c r="AU26"/>
  <c r="AU29" s="1"/>
  <c r="AV29" s="1"/>
  <c r="AS26"/>
  <c r="AS29" s="1"/>
  <c r="AR26"/>
  <c r="AP26"/>
  <c r="AN26"/>
  <c r="AN29" s="1"/>
  <c r="AM26"/>
  <c r="AK26"/>
  <c r="AL26" s="1"/>
  <c r="AI26"/>
  <c r="AI29" s="1"/>
  <c r="AH26"/>
  <c r="AF26"/>
  <c r="AD26"/>
  <c r="AC26"/>
  <c r="AA26"/>
  <c r="AB26" s="1"/>
  <c r="Y26"/>
  <c r="Y29" s="1"/>
  <c r="X26"/>
  <c r="V26"/>
  <c r="Z26" s="1"/>
  <c r="T26"/>
  <c r="S26"/>
  <c r="Q26"/>
  <c r="Q29" s="1"/>
  <c r="R29" s="1"/>
  <c r="O26"/>
  <c r="N26"/>
  <c r="L26"/>
  <c r="J26"/>
  <c r="H26"/>
  <c r="H29" s="1"/>
  <c r="G26"/>
  <c r="E26"/>
  <c r="E29" s="1"/>
  <c r="F29" s="1"/>
  <c r="D26"/>
  <c r="D29" s="1"/>
  <c r="C26"/>
  <c r="C29" s="1"/>
  <c r="B26"/>
  <c r="B29" s="1"/>
  <c r="AY25"/>
  <c r="AV25"/>
  <c r="AT25"/>
  <c r="AQ25"/>
  <c r="AO25"/>
  <c r="AL25"/>
  <c r="AJ25"/>
  <c r="AG25"/>
  <c r="AE25"/>
  <c r="AB25"/>
  <c r="Z25"/>
  <c r="W25"/>
  <c r="U25"/>
  <c r="R25"/>
  <c r="P25"/>
  <c r="M25"/>
  <c r="F25"/>
  <c r="AY24"/>
  <c r="AV24"/>
  <c r="AT24"/>
  <c r="AQ24"/>
  <c r="AO24"/>
  <c r="AL24"/>
  <c r="AJ24"/>
  <c r="AG24"/>
  <c r="AE24"/>
  <c r="AB24"/>
  <c r="Z24"/>
  <c r="W24"/>
  <c r="U24"/>
  <c r="R24"/>
  <c r="P24"/>
  <c r="M24"/>
  <c r="F24"/>
  <c r="AY23"/>
  <c r="AV23"/>
  <c r="AT23"/>
  <c r="AQ23"/>
  <c r="AO23"/>
  <c r="AL23"/>
  <c r="AJ23"/>
  <c r="AG23"/>
  <c r="AE23"/>
  <c r="AB23"/>
  <c r="Z23"/>
  <c r="W23"/>
  <c r="U23"/>
  <c r="R23"/>
  <c r="P23"/>
  <c r="M23"/>
  <c r="F23"/>
  <c r="AY22"/>
  <c r="AT22"/>
  <c r="AO22"/>
  <c r="AJ22"/>
  <c r="AE22"/>
  <c r="Z22"/>
  <c r="U22"/>
  <c r="P22"/>
  <c r="AY21"/>
  <c r="AV21"/>
  <c r="AT21"/>
  <c r="AQ21"/>
  <c r="AO21"/>
  <c r="AL21"/>
  <c r="AJ21"/>
  <c r="AG21"/>
  <c r="AE21"/>
  <c r="AB21"/>
  <c r="Z21"/>
  <c r="W21"/>
  <c r="U21"/>
  <c r="R21"/>
  <c r="P21"/>
  <c r="M21"/>
  <c r="F21"/>
  <c r="AY20"/>
  <c r="AV20"/>
  <c r="AT20"/>
  <c r="AQ20"/>
  <c r="AO20"/>
  <c r="AL20"/>
  <c r="AJ20"/>
  <c r="AG20"/>
  <c r="AE20"/>
  <c r="AB20"/>
  <c r="Z20"/>
  <c r="W20"/>
  <c r="U20"/>
  <c r="R20"/>
  <c r="P20"/>
  <c r="M20"/>
  <c r="F20"/>
  <c r="AY19"/>
  <c r="AV19"/>
  <c r="AT19"/>
  <c r="AQ19"/>
  <c r="AO19"/>
  <c r="AL19"/>
  <c r="AJ19"/>
  <c r="AG19"/>
  <c r="AE19"/>
  <c r="AB19"/>
  <c r="Z19"/>
  <c r="W19"/>
  <c r="U19"/>
  <c r="R19"/>
  <c r="P19"/>
  <c r="M19"/>
  <c r="F19"/>
  <c r="AY18"/>
  <c r="AV18"/>
  <c r="AT18"/>
  <c r="AQ18"/>
  <c r="AO18"/>
  <c r="AL18"/>
  <c r="AJ18"/>
  <c r="AG18"/>
  <c r="AE18"/>
  <c r="AB18"/>
  <c r="Z18"/>
  <c r="W18"/>
  <c r="U18"/>
  <c r="R18"/>
  <c r="P18"/>
  <c r="M18"/>
  <c r="F18"/>
  <c r="AY17"/>
  <c r="AV17"/>
  <c r="AT17"/>
  <c r="AQ17"/>
  <c r="AO17"/>
  <c r="AL17"/>
  <c r="AJ17"/>
  <c r="AG17"/>
  <c r="AE17"/>
  <c r="AB17"/>
  <c r="Z17"/>
  <c r="W17"/>
  <c r="U17"/>
  <c r="R17"/>
  <c r="P17"/>
  <c r="M17"/>
  <c r="F17"/>
  <c r="AY16"/>
  <c r="AV16"/>
  <c r="AT16"/>
  <c r="AQ16"/>
  <c r="AO16"/>
  <c r="AL16"/>
  <c r="AJ16"/>
  <c r="AG16"/>
  <c r="AE16"/>
  <c r="AB16"/>
  <c r="Z16"/>
  <c r="W16"/>
  <c r="U16"/>
  <c r="R16"/>
  <c r="P16"/>
  <c r="M16"/>
  <c r="F16"/>
  <c r="AY15"/>
  <c r="AV15"/>
  <c r="AT15"/>
  <c r="AQ15"/>
  <c r="AO15"/>
  <c r="AL15"/>
  <c r="AJ15"/>
  <c r="AG15"/>
  <c r="AE15"/>
  <c r="AB15"/>
  <c r="Z15"/>
  <c r="W15"/>
  <c r="U15"/>
  <c r="R15"/>
  <c r="P15"/>
  <c r="M15"/>
  <c r="F15"/>
  <c r="AY14"/>
  <c r="AV14"/>
  <c r="AT14"/>
  <c r="AQ14"/>
  <c r="AO14"/>
  <c r="AL14"/>
  <c r="AJ14"/>
  <c r="AG14"/>
  <c r="AE14"/>
  <c r="AB14"/>
  <c r="Z14"/>
  <c r="W14"/>
  <c r="U14"/>
  <c r="R14"/>
  <c r="P14"/>
  <c r="M14"/>
  <c r="F14"/>
  <c r="AY13"/>
  <c r="AV13"/>
  <c r="AT13"/>
  <c r="AQ13"/>
  <c r="AO13"/>
  <c r="AL13"/>
  <c r="AJ13"/>
  <c r="AG13"/>
  <c r="AE13"/>
  <c r="AB13"/>
  <c r="Z13"/>
  <c r="W13"/>
  <c r="U13"/>
  <c r="R13"/>
  <c r="P13"/>
  <c r="M13"/>
  <c r="F13"/>
  <c r="AY12"/>
  <c r="AV12"/>
  <c r="AT12"/>
  <c r="AQ12"/>
  <c r="AO12"/>
  <c r="AL12"/>
  <c r="AJ12"/>
  <c r="AG12"/>
  <c r="AE12"/>
  <c r="AB12"/>
  <c r="Z12"/>
  <c r="W12"/>
  <c r="U12"/>
  <c r="R12"/>
  <c r="P12"/>
  <c r="M12"/>
  <c r="F12"/>
  <c r="AY11"/>
  <c r="AV11"/>
  <c r="AT11"/>
  <c r="AQ11"/>
  <c r="AO11"/>
  <c r="AL11"/>
  <c r="AJ11"/>
  <c r="AG11"/>
  <c r="AE11"/>
  <c r="AB11"/>
  <c r="Z11"/>
  <c r="W11"/>
  <c r="U11"/>
  <c r="R11"/>
  <c r="P11"/>
  <c r="M11"/>
  <c r="F11"/>
  <c r="AY10"/>
  <c r="AV10"/>
  <c r="AT10"/>
  <c r="AQ10"/>
  <c r="AO10"/>
  <c r="AL10"/>
  <c r="AJ10"/>
  <c r="AG10"/>
  <c r="AE10"/>
  <c r="AB10"/>
  <c r="Z10"/>
  <c r="W10"/>
  <c r="U10"/>
  <c r="R10"/>
  <c r="P10"/>
  <c r="M10"/>
  <c r="F10"/>
  <c r="AY9"/>
  <c r="AV9"/>
  <c r="AT9"/>
  <c r="AQ9"/>
  <c r="AO9"/>
  <c r="AL9"/>
  <c r="AJ9"/>
  <c r="AG9"/>
  <c r="AE9"/>
  <c r="AB9"/>
  <c r="Z9"/>
  <c r="W9"/>
  <c r="U9"/>
  <c r="R9"/>
  <c r="P9"/>
  <c r="M9"/>
  <c r="F9"/>
  <c r="AY8"/>
  <c r="AV8"/>
  <c r="AT8"/>
  <c r="AQ8"/>
  <c r="AO8"/>
  <c r="AL8"/>
  <c r="AJ8"/>
  <c r="AG8"/>
  <c r="AE8"/>
  <c r="AB8"/>
  <c r="Z8"/>
  <c r="W8"/>
  <c r="U8"/>
  <c r="R8"/>
  <c r="P8"/>
  <c r="M8"/>
  <c r="F8"/>
  <c r="AY7"/>
  <c r="AV7"/>
  <c r="AT7"/>
  <c r="AQ7"/>
  <c r="AO7"/>
  <c r="AL7"/>
  <c r="AJ7"/>
  <c r="AG7"/>
  <c r="AE7"/>
  <c r="AB7"/>
  <c r="Z7"/>
  <c r="W7"/>
  <c r="U7"/>
  <c r="R7"/>
  <c r="P7"/>
  <c r="M7"/>
  <c r="F7"/>
  <c r="AY6"/>
  <c r="AV6"/>
  <c r="AT6"/>
  <c r="AQ6"/>
  <c r="AO6"/>
  <c r="AL6"/>
  <c r="AJ6"/>
  <c r="AG6"/>
  <c r="AE6"/>
  <c r="AB6"/>
  <c r="Z6"/>
  <c r="W6"/>
  <c r="U6"/>
  <c r="R6"/>
  <c r="P6"/>
  <c r="M6"/>
  <c r="F6"/>
  <c r="AY5"/>
  <c r="AV5"/>
  <c r="AT5"/>
  <c r="AQ5"/>
  <c r="AO5"/>
  <c r="AL5"/>
  <c r="AJ5"/>
  <c r="AG5"/>
  <c r="AE5"/>
  <c r="AB5"/>
  <c r="Z5"/>
  <c r="W5"/>
  <c r="U5"/>
  <c r="R5"/>
  <c r="P5"/>
  <c r="M5"/>
  <c r="F5"/>
  <c r="AY4"/>
  <c r="AV4"/>
  <c r="AT4"/>
  <c r="AQ4"/>
  <c r="AO4"/>
  <c r="AL4"/>
  <c r="AJ4"/>
  <c r="AG4"/>
  <c r="AE4"/>
  <c r="AB4"/>
  <c r="Z4"/>
  <c r="W4"/>
  <c r="U4"/>
  <c r="R4"/>
  <c r="P4"/>
  <c r="M4"/>
  <c r="F4"/>
  <c r="AH26" i="126"/>
  <c r="AF26"/>
  <c r="AE26"/>
  <c r="AC26"/>
  <c r="AB26"/>
  <c r="Z26"/>
  <c r="Y26"/>
  <c r="X26" s="1"/>
  <c r="W26"/>
  <c r="V26"/>
  <c r="T26"/>
  <c r="S26"/>
  <c r="Q26"/>
  <c r="P26"/>
  <c r="N26"/>
  <c r="M26"/>
  <c r="K26"/>
  <c r="I26"/>
  <c r="H26"/>
  <c r="G26"/>
  <c r="E26"/>
  <c r="D26"/>
  <c r="C26"/>
  <c r="F25"/>
  <c r="AG24"/>
  <c r="AD24"/>
  <c r="AA24"/>
  <c r="X24"/>
  <c r="U24"/>
  <c r="R24"/>
  <c r="O24"/>
  <c r="L24"/>
  <c r="F24"/>
  <c r="AG23"/>
  <c r="AD23"/>
  <c r="AA23"/>
  <c r="X23"/>
  <c r="U23"/>
  <c r="R23"/>
  <c r="O23"/>
  <c r="L23"/>
  <c r="F23"/>
  <c r="AG22"/>
  <c r="AD22"/>
  <c r="AA22"/>
  <c r="X22"/>
  <c r="U22"/>
  <c r="R22"/>
  <c r="O22"/>
  <c r="L22"/>
  <c r="F22"/>
  <c r="AG21"/>
  <c r="AD21"/>
  <c r="AA21"/>
  <c r="X21"/>
  <c r="U21"/>
  <c r="R21"/>
  <c r="O21"/>
  <c r="L21"/>
  <c r="F21"/>
  <c r="AG20"/>
  <c r="AD20"/>
  <c r="AA20"/>
  <c r="X20"/>
  <c r="U20"/>
  <c r="R20"/>
  <c r="O20"/>
  <c r="L20"/>
  <c r="F20"/>
  <c r="AG19"/>
  <c r="AD19"/>
  <c r="AA19"/>
  <c r="X19"/>
  <c r="U19"/>
  <c r="R19"/>
  <c r="O19"/>
  <c r="L19"/>
  <c r="F19"/>
  <c r="AG18"/>
  <c r="AD18"/>
  <c r="AA18"/>
  <c r="X18"/>
  <c r="U18"/>
  <c r="R18"/>
  <c r="O18"/>
  <c r="L18"/>
  <c r="F18"/>
  <c r="AG17"/>
  <c r="AD17"/>
  <c r="AA17"/>
  <c r="X17"/>
  <c r="U17"/>
  <c r="R17"/>
  <c r="O17"/>
  <c r="L17"/>
  <c r="F17"/>
  <c r="AG16"/>
  <c r="AD16"/>
  <c r="AA16"/>
  <c r="X16"/>
  <c r="U16"/>
  <c r="R16"/>
  <c r="O16"/>
  <c r="L16"/>
  <c r="F16"/>
  <c r="AG15"/>
  <c r="AD15"/>
  <c r="AA15"/>
  <c r="X15"/>
  <c r="U15"/>
  <c r="R15"/>
  <c r="O15"/>
  <c r="L15"/>
  <c r="F15"/>
  <c r="AG14"/>
  <c r="AD14"/>
  <c r="AA14"/>
  <c r="X14"/>
  <c r="U14"/>
  <c r="R14"/>
  <c r="O14"/>
  <c r="L14"/>
  <c r="F14"/>
  <c r="AG13"/>
  <c r="AD13"/>
  <c r="AA13"/>
  <c r="X13"/>
  <c r="U13"/>
  <c r="R13"/>
  <c r="O13"/>
  <c r="L13"/>
  <c r="F13"/>
  <c r="AG12"/>
  <c r="AD12"/>
  <c r="AA12"/>
  <c r="X12"/>
  <c r="U12"/>
  <c r="R12"/>
  <c r="O12"/>
  <c r="L12"/>
  <c r="F12"/>
  <c r="AG11"/>
  <c r="AD11"/>
  <c r="AA11"/>
  <c r="X11"/>
  <c r="U11"/>
  <c r="R11"/>
  <c r="O11"/>
  <c r="L11"/>
  <c r="F11"/>
  <c r="AG10"/>
  <c r="AD10"/>
  <c r="AA10"/>
  <c r="X10"/>
  <c r="U10"/>
  <c r="R10"/>
  <c r="O10"/>
  <c r="L10"/>
  <c r="F10"/>
  <c r="AG9"/>
  <c r="AD9"/>
  <c r="AA9"/>
  <c r="X9"/>
  <c r="U9"/>
  <c r="R9"/>
  <c r="O9"/>
  <c r="L9"/>
  <c r="F9"/>
  <c r="AG8"/>
  <c r="AD8"/>
  <c r="AA8"/>
  <c r="X8"/>
  <c r="U8"/>
  <c r="R8"/>
  <c r="O8"/>
  <c r="L8"/>
  <c r="F8"/>
  <c r="AG7"/>
  <c r="AD7"/>
  <c r="AA7"/>
  <c r="X7"/>
  <c r="U7"/>
  <c r="R7"/>
  <c r="O7"/>
  <c r="L7"/>
  <c r="F7"/>
  <c r="AG6"/>
  <c r="AD6"/>
  <c r="AA6"/>
  <c r="X6"/>
  <c r="U6"/>
  <c r="R6"/>
  <c r="O6"/>
  <c r="L6"/>
  <c r="F6"/>
  <c r="AG5"/>
  <c r="AD5"/>
  <c r="AA5"/>
  <c r="X5"/>
  <c r="U5"/>
  <c r="R5"/>
  <c r="O5"/>
  <c r="L5"/>
  <c r="F5"/>
  <c r="AG4"/>
  <c r="AD4"/>
  <c r="AA4"/>
  <c r="X4"/>
  <c r="U4"/>
  <c r="R4"/>
  <c r="O4"/>
  <c r="L4"/>
  <c r="F4"/>
  <c r="AH30" i="101"/>
  <c r="AF30"/>
  <c r="AE30"/>
  <c r="AC30"/>
  <c r="AB30"/>
  <c r="Z30"/>
  <c r="Y30"/>
  <c r="W30"/>
  <c r="V30"/>
  <c r="T30"/>
  <c r="S30"/>
  <c r="Q30"/>
  <c r="R30" s="1"/>
  <c r="P30"/>
  <c r="N30"/>
  <c r="M30"/>
  <c r="K30"/>
  <c r="L30" s="1"/>
  <c r="I30"/>
  <c r="H30"/>
  <c r="G30"/>
  <c r="E30"/>
  <c r="D30"/>
  <c r="C30"/>
  <c r="AG29"/>
  <c r="AD29"/>
  <c r="AA29"/>
  <c r="X29"/>
  <c r="U29"/>
  <c r="R29"/>
  <c r="O29"/>
  <c r="L29"/>
  <c r="F29"/>
  <c r="AG28"/>
  <c r="AD28"/>
  <c r="AA28"/>
  <c r="X28"/>
  <c r="U28"/>
  <c r="R28"/>
  <c r="O28"/>
  <c r="L28"/>
  <c r="F28"/>
  <c r="AG27"/>
  <c r="AD27"/>
  <c r="AA27"/>
  <c r="X27"/>
  <c r="U27"/>
  <c r="R27"/>
  <c r="O27"/>
  <c r="L27"/>
  <c r="F27"/>
  <c r="AG26"/>
  <c r="AD26"/>
  <c r="AA26"/>
  <c r="X26"/>
  <c r="U26"/>
  <c r="R26"/>
  <c r="O26"/>
  <c r="L26"/>
  <c r="F26"/>
  <c r="AG25"/>
  <c r="AD25"/>
  <c r="AA25"/>
  <c r="X25"/>
  <c r="U25"/>
  <c r="R25"/>
  <c r="O25"/>
  <c r="L25"/>
  <c r="F25"/>
  <c r="AG24"/>
  <c r="AD24"/>
  <c r="AA24"/>
  <c r="X24"/>
  <c r="U24"/>
  <c r="R24"/>
  <c r="O24"/>
  <c r="L24"/>
  <c r="F24"/>
  <c r="AG23"/>
  <c r="AD23"/>
  <c r="AA23"/>
  <c r="X23"/>
  <c r="U23"/>
  <c r="R23"/>
  <c r="O23"/>
  <c r="L23"/>
  <c r="F23"/>
  <c r="AG22"/>
  <c r="AD22"/>
  <c r="AA22"/>
  <c r="X22"/>
  <c r="U22"/>
  <c r="R22"/>
  <c r="O22"/>
  <c r="L22"/>
  <c r="F22"/>
  <c r="AG20"/>
  <c r="AD20"/>
  <c r="AA20"/>
  <c r="X20"/>
  <c r="U20"/>
  <c r="R20"/>
  <c r="O20"/>
  <c r="L20"/>
  <c r="F20"/>
  <c r="F19"/>
  <c r="AG18"/>
  <c r="AD18"/>
  <c r="AA18"/>
  <c r="X18"/>
  <c r="U18"/>
  <c r="R18"/>
  <c r="O18"/>
  <c r="L18"/>
  <c r="F18"/>
  <c r="AG17"/>
  <c r="AD17"/>
  <c r="AA17"/>
  <c r="X17"/>
  <c r="U17"/>
  <c r="R17"/>
  <c r="O17"/>
  <c r="L17"/>
  <c r="F17"/>
  <c r="AG16"/>
  <c r="AD16"/>
  <c r="AA16"/>
  <c r="X16"/>
  <c r="U16"/>
  <c r="R16"/>
  <c r="O16"/>
  <c r="L16"/>
  <c r="F16"/>
  <c r="AG15"/>
  <c r="AD15"/>
  <c r="AA15"/>
  <c r="X15"/>
  <c r="U15"/>
  <c r="R15"/>
  <c r="O15"/>
  <c r="L15"/>
  <c r="F15"/>
  <c r="AG14"/>
  <c r="AD14"/>
  <c r="AA14"/>
  <c r="X14"/>
  <c r="U14"/>
  <c r="R14"/>
  <c r="O14"/>
  <c r="L14"/>
  <c r="F14"/>
  <c r="AG13"/>
  <c r="AD13"/>
  <c r="AA13"/>
  <c r="X13"/>
  <c r="U13"/>
  <c r="R13"/>
  <c r="O13"/>
  <c r="L13"/>
  <c r="F13"/>
  <c r="AG12"/>
  <c r="AD12"/>
  <c r="AA12"/>
  <c r="X12"/>
  <c r="U12"/>
  <c r="R12"/>
  <c r="O12"/>
  <c r="L12"/>
  <c r="F12"/>
  <c r="AG11"/>
  <c r="AD11"/>
  <c r="AA11"/>
  <c r="X11"/>
  <c r="U11"/>
  <c r="R11"/>
  <c r="O11"/>
  <c r="L11"/>
  <c r="F11"/>
  <c r="AG10"/>
  <c r="AD10"/>
  <c r="AA10"/>
  <c r="X10"/>
  <c r="U10"/>
  <c r="R10"/>
  <c r="O10"/>
  <c r="L10"/>
  <c r="F10"/>
  <c r="AG9"/>
  <c r="AD9"/>
  <c r="AA9"/>
  <c r="X9"/>
  <c r="U9"/>
  <c r="R9"/>
  <c r="O9"/>
  <c r="L9"/>
  <c r="F9"/>
  <c r="AG8"/>
  <c r="AD8"/>
  <c r="AA8"/>
  <c r="X8"/>
  <c r="U8"/>
  <c r="R8"/>
  <c r="O8"/>
  <c r="L8"/>
  <c r="F8"/>
  <c r="AG7"/>
  <c r="AD7"/>
  <c r="AA7"/>
  <c r="X7"/>
  <c r="U7"/>
  <c r="R7"/>
  <c r="O7"/>
  <c r="L7"/>
  <c r="F7"/>
  <c r="AG6"/>
  <c r="AD6"/>
  <c r="AA6"/>
  <c r="X6"/>
  <c r="U6"/>
  <c r="R6"/>
  <c r="O6"/>
  <c r="L6"/>
  <c r="F6"/>
  <c r="AG5"/>
  <c r="AD5"/>
  <c r="AA5"/>
  <c r="X5"/>
  <c r="U5"/>
  <c r="R5"/>
  <c r="O5"/>
  <c r="L5"/>
  <c r="F5"/>
  <c r="AG4"/>
  <c r="AD4"/>
  <c r="AA4"/>
  <c r="X4"/>
  <c r="U4"/>
  <c r="R4"/>
  <c r="O4"/>
  <c r="L4"/>
  <c r="F4"/>
  <c r="O30" l="1"/>
  <c r="X30"/>
  <c r="AD30"/>
  <c r="AG30"/>
  <c r="R26" i="126"/>
  <c r="U26"/>
  <c r="AG26"/>
  <c r="AE28" i="100"/>
  <c r="AO28"/>
  <c r="U30" i="101"/>
  <c r="F26" i="126"/>
  <c r="L26"/>
  <c r="AD26"/>
  <c r="O29" i="100"/>
  <c r="T29"/>
  <c r="U29" s="1"/>
  <c r="AA29"/>
  <c r="AB29" s="1"/>
  <c r="AG26"/>
  <c r="AX29"/>
  <c r="AY29" s="1"/>
  <c r="Z27"/>
  <c r="AT27"/>
  <c r="Z28"/>
  <c r="AJ28"/>
  <c r="F30" i="101"/>
  <c r="AA30"/>
  <c r="O26" i="126"/>
  <c r="F26" i="100"/>
  <c r="M26"/>
  <c r="R26"/>
  <c r="R27"/>
  <c r="AL27"/>
  <c r="AA26" i="126"/>
  <c r="AD29" i="100"/>
  <c r="AK29"/>
  <c r="AL29" s="1"/>
  <c r="AT26"/>
  <c r="AE27"/>
  <c r="AY27"/>
  <c r="T29" i="130"/>
  <c r="S29"/>
  <c r="V29"/>
  <c r="Q28"/>
  <c r="P28"/>
  <c r="T27"/>
  <c r="V27" s="1"/>
  <c r="S27"/>
  <c r="Q30"/>
  <c r="P30"/>
  <c r="T32"/>
  <c r="V32" s="1"/>
  <c r="S32"/>
  <c r="W26" i="100"/>
  <c r="AE26"/>
  <c r="AQ26"/>
  <c r="AY26"/>
  <c r="L29"/>
  <c r="M29" s="1"/>
  <c r="V29"/>
  <c r="W29" s="1"/>
  <c r="AF29"/>
  <c r="AG29" s="1"/>
  <c r="AP29"/>
  <c r="AQ29" s="1"/>
  <c r="P26"/>
  <c r="AJ26"/>
  <c r="U26"/>
  <c r="AO26"/>
  <c r="Z29" l="1"/>
  <c r="AJ29"/>
  <c r="AE29"/>
  <c r="AO29"/>
  <c r="W32" i="130"/>
  <c r="AB32" s="1"/>
  <c r="T28"/>
  <c r="V28" s="1"/>
  <c r="S28"/>
  <c r="W27"/>
  <c r="AB27" s="1"/>
  <c r="T30"/>
  <c r="S30"/>
  <c r="W29"/>
  <c r="AB29" s="1"/>
  <c r="AT29" i="100"/>
  <c r="P29"/>
  <c r="Y29" i="130" l="1"/>
  <c r="Y27"/>
  <c r="W30"/>
  <c r="AB30" s="1"/>
  <c r="Y32"/>
  <c r="V30"/>
  <c r="W28"/>
  <c r="AB28" s="1"/>
  <c r="M7" i="125"/>
  <c r="L7"/>
  <c r="K7"/>
  <c r="J7"/>
  <c r="I7"/>
  <c r="H7"/>
  <c r="G7"/>
  <c r="F7"/>
  <c r="E7"/>
  <c r="D7"/>
  <c r="M7" i="124"/>
  <c r="L7"/>
  <c r="K7"/>
  <c r="J7"/>
  <c r="I7"/>
  <c r="H7"/>
  <c r="G7"/>
  <c r="F7"/>
  <c r="E7"/>
  <c r="D7"/>
  <c r="M7" i="117"/>
  <c r="L7"/>
  <c r="K7"/>
  <c r="J7"/>
  <c r="I7"/>
  <c r="H7"/>
  <c r="G7"/>
  <c r="F7"/>
  <c r="E7"/>
  <c r="D7"/>
  <c r="M7" i="118"/>
  <c r="L7"/>
  <c r="K7"/>
  <c r="J7"/>
  <c r="I7"/>
  <c r="H7"/>
  <c r="G7"/>
  <c r="F7"/>
  <c r="E7"/>
  <c r="D7"/>
  <c r="M7" i="119"/>
  <c r="L7"/>
  <c r="K7"/>
  <c r="J7"/>
  <c r="I7"/>
  <c r="H7"/>
  <c r="G7"/>
  <c r="F7"/>
  <c r="E7"/>
  <c r="D7"/>
  <c r="M7" i="116"/>
  <c r="L7"/>
  <c r="K7"/>
  <c r="J7"/>
  <c r="I7"/>
  <c r="H7"/>
  <c r="G7"/>
  <c r="F7"/>
  <c r="E7"/>
  <c r="D7"/>
  <c r="Y28" i="130" l="1"/>
  <c r="Y30"/>
  <c r="E28" i="109"/>
  <c r="F28"/>
  <c r="G28"/>
  <c r="H28"/>
  <c r="I28"/>
  <c r="J28"/>
  <c r="K28"/>
  <c r="L28"/>
  <c r="M28"/>
  <c r="D28"/>
  <c r="E28" i="110"/>
  <c r="F28"/>
  <c r="G28"/>
  <c r="H28"/>
  <c r="I28"/>
  <c r="J28"/>
  <c r="K28"/>
  <c r="L28"/>
  <c r="M28"/>
  <c r="D28"/>
  <c r="C37" i="77" l="1"/>
  <c r="D37"/>
  <c r="E37"/>
  <c r="F37"/>
  <c r="G37"/>
  <c r="H37"/>
  <c r="B37"/>
  <c r="AD36" i="71" l="1"/>
  <c r="AC36"/>
  <c r="AB36"/>
  <c r="AA36"/>
  <c r="Z36"/>
  <c r="Y36"/>
  <c r="X36"/>
  <c r="W36"/>
  <c r="V36"/>
  <c r="AK36" s="1"/>
  <c r="U36"/>
  <c r="AJ36" s="1"/>
  <c r="T36"/>
  <c r="AI36" s="1"/>
  <c r="S36"/>
  <c r="AH36" s="1"/>
  <c r="R36"/>
  <c r="AG36" s="1"/>
  <c r="Q36"/>
  <c r="AF36" s="1"/>
  <c r="O36"/>
  <c r="O38" s="1"/>
  <c r="N36"/>
  <c r="N38" s="1"/>
  <c r="M36"/>
  <c r="M38" s="1"/>
  <c r="L36"/>
  <c r="L38" s="1"/>
  <c r="K36"/>
  <c r="K38" s="1"/>
  <c r="J36"/>
  <c r="J38" s="1"/>
  <c r="I36"/>
  <c r="I38" s="1"/>
  <c r="H36"/>
  <c r="H38" s="1"/>
  <c r="AS35"/>
  <c r="AR35"/>
  <c r="AQ35"/>
  <c r="AP35"/>
  <c r="AO35"/>
  <c r="AN35"/>
  <c r="AM35"/>
  <c r="AL35"/>
  <c r="AK35"/>
  <c r="AJ35"/>
  <c r="AI35"/>
  <c r="AH35"/>
  <c r="AG35"/>
  <c r="AF35"/>
  <c r="AS34"/>
  <c r="AR34"/>
  <c r="AQ34"/>
  <c r="AP34"/>
  <c r="AO34"/>
  <c r="AN34"/>
  <c r="AM34"/>
  <c r="AL34"/>
  <c r="AK34"/>
  <c r="AJ34"/>
  <c r="AI34"/>
  <c r="AH34"/>
  <c r="AG34"/>
  <c r="AF34"/>
  <c r="AS33"/>
  <c r="AR33"/>
  <c r="AQ33"/>
  <c r="AP33"/>
  <c r="AO33"/>
  <c r="AN33"/>
  <c r="AM33"/>
  <c r="AL33"/>
  <c r="AK33"/>
  <c r="AJ33"/>
  <c r="AI33"/>
  <c r="AH33"/>
  <c r="AG33"/>
  <c r="AF33"/>
  <c r="AS32"/>
  <c r="AR32"/>
  <c r="AQ32"/>
  <c r="AP32"/>
  <c r="AO32"/>
  <c r="AN32"/>
  <c r="AM32"/>
  <c r="AL32"/>
  <c r="AK32"/>
  <c r="AJ32"/>
  <c r="AI32"/>
  <c r="AH32"/>
  <c r="AG32"/>
  <c r="AF32"/>
  <c r="AS31"/>
  <c r="AR31"/>
  <c r="AQ31"/>
  <c r="AP31"/>
  <c r="AO31"/>
  <c r="AN31"/>
  <c r="AM31"/>
  <c r="AL31"/>
  <c r="AK31"/>
  <c r="AJ31"/>
  <c r="AI31"/>
  <c r="AH31"/>
  <c r="AG31"/>
  <c r="AF31"/>
  <c r="AS30"/>
  <c r="AR30"/>
  <c r="AQ30"/>
  <c r="AP30"/>
  <c r="AO30"/>
  <c r="AN30"/>
  <c r="AM30"/>
  <c r="AL30"/>
  <c r="AK30"/>
  <c r="AJ30"/>
  <c r="AI30"/>
  <c r="AH30"/>
  <c r="AG30"/>
  <c r="AF30"/>
  <c r="AD29"/>
  <c r="AS29" s="1"/>
  <c r="AC29"/>
  <c r="AR29" s="1"/>
  <c r="AB29"/>
  <c r="AA29"/>
  <c r="AP29" s="1"/>
  <c r="Z29"/>
  <c r="AO29" s="1"/>
  <c r="Y29"/>
  <c r="AN29" s="1"/>
  <c r="X29"/>
  <c r="AM29" s="1"/>
  <c r="W29"/>
  <c r="AL29" s="1"/>
  <c r="V29"/>
  <c r="U29"/>
  <c r="T29"/>
  <c r="S29"/>
  <c r="R29"/>
  <c r="Q29"/>
  <c r="G29"/>
  <c r="G38" s="1"/>
  <c r="F29"/>
  <c r="F38" s="1"/>
  <c r="E29"/>
  <c r="D29"/>
  <c r="D38" s="1"/>
  <c r="C29"/>
  <c r="C38" s="1"/>
  <c r="B29"/>
  <c r="B38" s="1"/>
  <c r="AS28"/>
  <c r="AR28"/>
  <c r="AQ28"/>
  <c r="AP28"/>
  <c r="AO28"/>
  <c r="AN28"/>
  <c r="AM28"/>
  <c r="AL28"/>
  <c r="AK28"/>
  <c r="AJ28"/>
  <c r="AI28"/>
  <c r="AH28"/>
  <c r="AG28"/>
  <c r="AF28"/>
  <c r="AS27"/>
  <c r="AR27"/>
  <c r="AQ27"/>
  <c r="AP27"/>
  <c r="AO27"/>
  <c r="AN27"/>
  <c r="AM27"/>
  <c r="AL27"/>
  <c r="AK27"/>
  <c r="AJ27"/>
  <c r="AI27"/>
  <c r="AH27"/>
  <c r="AG27"/>
  <c r="AF27"/>
  <c r="AS26"/>
  <c r="AR26"/>
  <c r="AQ26"/>
  <c r="AP26"/>
  <c r="AO26"/>
  <c r="AN26"/>
  <c r="AM26"/>
  <c r="AL26"/>
  <c r="AK26"/>
  <c r="AJ26"/>
  <c r="AI26"/>
  <c r="AH26"/>
  <c r="AG26"/>
  <c r="AF26"/>
  <c r="AS25"/>
  <c r="AR25"/>
  <c r="AQ25"/>
  <c r="AP25"/>
  <c r="AO25"/>
  <c r="AN25"/>
  <c r="AM25"/>
  <c r="AL25"/>
  <c r="AK25"/>
  <c r="AJ25"/>
  <c r="AI25"/>
  <c r="AH25"/>
  <c r="AG25"/>
  <c r="AF25"/>
  <c r="AS24"/>
  <c r="AR24"/>
  <c r="AQ24"/>
  <c r="AP24"/>
  <c r="AO24"/>
  <c r="AN24"/>
  <c r="AM24"/>
  <c r="AL24"/>
  <c r="AK24"/>
  <c r="AJ24"/>
  <c r="AI24"/>
  <c r="AH24"/>
  <c r="AG24"/>
  <c r="AF24"/>
  <c r="AS23"/>
  <c r="AR23"/>
  <c r="AQ23"/>
  <c r="AP23"/>
  <c r="AO23"/>
  <c r="AN23"/>
  <c r="AM23"/>
  <c r="AL23"/>
  <c r="AK23"/>
  <c r="AJ23"/>
  <c r="AI23"/>
  <c r="AH23"/>
  <c r="AG23"/>
  <c r="AF23"/>
  <c r="AS22"/>
  <c r="AR22"/>
  <c r="AQ22"/>
  <c r="AP22"/>
  <c r="AO22"/>
  <c r="AN22"/>
  <c r="AM22"/>
  <c r="AL22"/>
  <c r="AK22"/>
  <c r="AJ22"/>
  <c r="AI22"/>
  <c r="AH22"/>
  <c r="AG22"/>
  <c r="AF22"/>
  <c r="AS21"/>
  <c r="AR21"/>
  <c r="AQ21"/>
  <c r="AP21"/>
  <c r="AO21"/>
  <c r="AN21"/>
  <c r="AM21"/>
  <c r="AL21"/>
  <c r="AK21"/>
  <c r="AJ21"/>
  <c r="AI21"/>
  <c r="AH21"/>
  <c r="AG21"/>
  <c r="AF21"/>
  <c r="AS20"/>
  <c r="AR20"/>
  <c r="AQ20"/>
  <c r="AP20"/>
  <c r="AO20"/>
  <c r="AN20"/>
  <c r="AM20"/>
  <c r="AL20"/>
  <c r="AK20"/>
  <c r="AJ20"/>
  <c r="AI20"/>
  <c r="AH20"/>
  <c r="AG20"/>
  <c r="AF20"/>
  <c r="AS19"/>
  <c r="AR19"/>
  <c r="AQ19"/>
  <c r="AP19"/>
  <c r="AO19"/>
  <c r="AN19"/>
  <c r="AM19"/>
  <c r="AL19"/>
  <c r="AK19"/>
  <c r="AJ19"/>
  <c r="AI19"/>
  <c r="AH19"/>
  <c r="AG19"/>
  <c r="AF19"/>
  <c r="AS18"/>
  <c r="AR18"/>
  <c r="AQ18"/>
  <c r="AP18"/>
  <c r="AO18"/>
  <c r="AN18"/>
  <c r="AM18"/>
  <c r="AL18"/>
  <c r="AK18"/>
  <c r="AJ18"/>
  <c r="AI18"/>
  <c r="AH18"/>
  <c r="AG18"/>
  <c r="AF18"/>
  <c r="AS17"/>
  <c r="AR17"/>
  <c r="AQ17"/>
  <c r="AP17"/>
  <c r="AO17"/>
  <c r="AN17"/>
  <c r="AM17"/>
  <c r="AL17"/>
  <c r="AK17"/>
  <c r="AJ17"/>
  <c r="AI17"/>
  <c r="AH17"/>
  <c r="AG17"/>
  <c r="AF17"/>
  <c r="AS16"/>
  <c r="AR16"/>
  <c r="AQ16"/>
  <c r="AP16"/>
  <c r="AO16"/>
  <c r="AN16"/>
  <c r="AM16"/>
  <c r="AL16"/>
  <c r="AK16"/>
  <c r="AJ16"/>
  <c r="AI16"/>
  <c r="AH16"/>
  <c r="AG16"/>
  <c r="AF16"/>
  <c r="AS15"/>
  <c r="AR15"/>
  <c r="AQ15"/>
  <c r="AP15"/>
  <c r="AO15"/>
  <c r="AN15"/>
  <c r="AM15"/>
  <c r="AL15"/>
  <c r="AK15"/>
  <c r="AJ15"/>
  <c r="AI15"/>
  <c r="AH15"/>
  <c r="AG15"/>
  <c r="AF15"/>
  <c r="AS14"/>
  <c r="AR14"/>
  <c r="AQ14"/>
  <c r="AP14"/>
  <c r="AO14"/>
  <c r="AN14"/>
  <c r="AM14"/>
  <c r="AL14"/>
  <c r="AK14"/>
  <c r="AJ14"/>
  <c r="AI14"/>
  <c r="AH14"/>
  <c r="AG14"/>
  <c r="AF14"/>
  <c r="AS13"/>
  <c r="AR13"/>
  <c r="AQ13"/>
  <c r="AP13"/>
  <c r="AO13"/>
  <c r="AN13"/>
  <c r="AM13"/>
  <c r="AL13"/>
  <c r="AK13"/>
  <c r="AJ13"/>
  <c r="AI13"/>
  <c r="AH13"/>
  <c r="AG13"/>
  <c r="AF13"/>
  <c r="AS12"/>
  <c r="AR12"/>
  <c r="AQ12"/>
  <c r="AP12"/>
  <c r="AO12"/>
  <c r="AN12"/>
  <c r="AM12"/>
  <c r="AL12"/>
  <c r="AK12"/>
  <c r="AJ12"/>
  <c r="AI12"/>
  <c r="AH12"/>
  <c r="AG12"/>
  <c r="AF12"/>
  <c r="AS11"/>
  <c r="AR11"/>
  <c r="AQ11"/>
  <c r="AP11"/>
  <c r="AO11"/>
  <c r="AN11"/>
  <c r="AM11"/>
  <c r="AL11"/>
  <c r="AK11"/>
  <c r="AJ11"/>
  <c r="AI11"/>
  <c r="AH11"/>
  <c r="AG11"/>
  <c r="AF11"/>
  <c r="AS10"/>
  <c r="AR10"/>
  <c r="AQ10"/>
  <c r="AP10"/>
  <c r="AO10"/>
  <c r="AN10"/>
  <c r="AM10"/>
  <c r="AL10"/>
  <c r="AK10"/>
  <c r="AJ10"/>
  <c r="AI10"/>
  <c r="AH10"/>
  <c r="AG10"/>
  <c r="AF10"/>
  <c r="AS9"/>
  <c r="AR9"/>
  <c r="AQ9"/>
  <c r="AP9"/>
  <c r="AO9"/>
  <c r="AN9"/>
  <c r="AM9"/>
  <c r="AL9"/>
  <c r="AK9"/>
  <c r="AJ9"/>
  <c r="AI9"/>
  <c r="AH9"/>
  <c r="AG9"/>
  <c r="AF9"/>
  <c r="AS8"/>
  <c r="AR8"/>
  <c r="AQ8"/>
  <c r="AP8"/>
  <c r="AO8"/>
  <c r="AN8"/>
  <c r="AM8"/>
  <c r="AL8"/>
  <c r="AK8"/>
  <c r="AJ8"/>
  <c r="AI8"/>
  <c r="AH8"/>
  <c r="AG8"/>
  <c r="AF8"/>
  <c r="AS7"/>
  <c r="AR7"/>
  <c r="AQ7"/>
  <c r="AP7"/>
  <c r="AO7"/>
  <c r="AN7"/>
  <c r="AM7"/>
  <c r="AL7"/>
  <c r="AK7"/>
  <c r="AJ7"/>
  <c r="AI7"/>
  <c r="AH7"/>
  <c r="AG7"/>
  <c r="AF7"/>
  <c r="AD36" i="70"/>
  <c r="AC36"/>
  <c r="AB36"/>
  <c r="AA36"/>
  <c r="Z36"/>
  <c r="Y36"/>
  <c r="X36"/>
  <c r="W36"/>
  <c r="V36"/>
  <c r="U36"/>
  <c r="T36"/>
  <c r="S36"/>
  <c r="R36"/>
  <c r="Q36"/>
  <c r="O36"/>
  <c r="N36"/>
  <c r="M36"/>
  <c r="L36"/>
  <c r="K36"/>
  <c r="J36"/>
  <c r="I36"/>
  <c r="H36"/>
  <c r="G36"/>
  <c r="F36"/>
  <c r="E36"/>
  <c r="D36"/>
  <c r="C36"/>
  <c r="B36"/>
  <c r="AS35"/>
  <c r="AR35"/>
  <c r="AQ35"/>
  <c r="AP35"/>
  <c r="AO35"/>
  <c r="AN35"/>
  <c r="AM35"/>
  <c r="AL35"/>
  <c r="AK35"/>
  <c r="AJ35"/>
  <c r="AI35"/>
  <c r="AH35"/>
  <c r="AG35"/>
  <c r="AF35"/>
  <c r="AS34"/>
  <c r="AR34"/>
  <c r="AQ34"/>
  <c r="AP34"/>
  <c r="AO34"/>
  <c r="AN34"/>
  <c r="AM34"/>
  <c r="AL34"/>
  <c r="AK34"/>
  <c r="AJ34"/>
  <c r="AI34"/>
  <c r="AH34"/>
  <c r="AG34"/>
  <c r="AF34"/>
  <c r="AS33"/>
  <c r="AR33"/>
  <c r="AQ33"/>
  <c r="AP33"/>
  <c r="AO33"/>
  <c r="AN33"/>
  <c r="AM33"/>
  <c r="AL33"/>
  <c r="AK33"/>
  <c r="AJ33"/>
  <c r="AI33"/>
  <c r="AH33"/>
  <c r="AG33"/>
  <c r="AF33"/>
  <c r="AS32"/>
  <c r="AR32"/>
  <c r="AQ32"/>
  <c r="AP32"/>
  <c r="AO32"/>
  <c r="AN32"/>
  <c r="AM32"/>
  <c r="AL32"/>
  <c r="AK32"/>
  <c r="AJ32"/>
  <c r="AI32"/>
  <c r="AH32"/>
  <c r="AG32"/>
  <c r="AF32"/>
  <c r="AS31"/>
  <c r="AR31"/>
  <c r="AQ31"/>
  <c r="AP31"/>
  <c r="AO31"/>
  <c r="AN31"/>
  <c r="AM31"/>
  <c r="AL31"/>
  <c r="AK31"/>
  <c r="AJ31"/>
  <c r="AI31"/>
  <c r="AH31"/>
  <c r="AG31"/>
  <c r="AF31"/>
  <c r="AS30"/>
  <c r="AR30"/>
  <c r="AQ30"/>
  <c r="AP30"/>
  <c r="AO30"/>
  <c r="AN30"/>
  <c r="AM30"/>
  <c r="AL30"/>
  <c r="AK30"/>
  <c r="AJ30"/>
  <c r="AI30"/>
  <c r="AH30"/>
  <c r="AG30"/>
  <c r="AF30"/>
  <c r="AD29"/>
  <c r="AC29"/>
  <c r="AC37" s="1"/>
  <c r="AB29"/>
  <c r="AB37" s="1"/>
  <c r="AA29"/>
  <c r="Z29"/>
  <c r="Y29"/>
  <c r="Y37" s="1"/>
  <c r="X29"/>
  <c r="X37" s="1"/>
  <c r="W29"/>
  <c r="V29"/>
  <c r="U29"/>
  <c r="U37" s="1"/>
  <c r="T29"/>
  <c r="T37" s="1"/>
  <c r="S29"/>
  <c r="R29"/>
  <c r="Q29"/>
  <c r="Q37" s="1"/>
  <c r="O29"/>
  <c r="O37" s="1"/>
  <c r="N29"/>
  <c r="N37" s="1"/>
  <c r="M29"/>
  <c r="M37" s="1"/>
  <c r="L29"/>
  <c r="L37" s="1"/>
  <c r="K29"/>
  <c r="K37" s="1"/>
  <c r="J29"/>
  <c r="J37" s="1"/>
  <c r="I29"/>
  <c r="I37" s="1"/>
  <c r="H29"/>
  <c r="H37" s="1"/>
  <c r="G29"/>
  <c r="G37" s="1"/>
  <c r="F29"/>
  <c r="F37" s="1"/>
  <c r="E29"/>
  <c r="E37" s="1"/>
  <c r="D29"/>
  <c r="D37" s="1"/>
  <c r="C29"/>
  <c r="C37" s="1"/>
  <c r="B29"/>
  <c r="B37" s="1"/>
  <c r="AS28"/>
  <c r="AR28"/>
  <c r="AQ28"/>
  <c r="AP28"/>
  <c r="AO28"/>
  <c r="AN28"/>
  <c r="AM28"/>
  <c r="AL28"/>
  <c r="AK28"/>
  <c r="AJ28"/>
  <c r="AI28"/>
  <c r="AH28"/>
  <c r="AG28"/>
  <c r="AS27"/>
  <c r="AR27"/>
  <c r="AQ27"/>
  <c r="AP27"/>
  <c r="AO27"/>
  <c r="AN27"/>
  <c r="AM27"/>
  <c r="AL27"/>
  <c r="AK27"/>
  <c r="AJ27"/>
  <c r="AI27"/>
  <c r="AH27"/>
  <c r="AG27"/>
  <c r="AF27"/>
  <c r="AS26"/>
  <c r="AR26"/>
  <c r="AQ26"/>
  <c r="AP26"/>
  <c r="AO26"/>
  <c r="AN26"/>
  <c r="AM26"/>
  <c r="AL26"/>
  <c r="AK26"/>
  <c r="AJ26"/>
  <c r="AI26"/>
  <c r="AH26"/>
  <c r="AG26"/>
  <c r="AF26"/>
  <c r="AS25"/>
  <c r="AR25"/>
  <c r="AQ25"/>
  <c r="AP25"/>
  <c r="AO25"/>
  <c r="AN25"/>
  <c r="AM25"/>
  <c r="AL25"/>
  <c r="AK25"/>
  <c r="AJ25"/>
  <c r="AI25"/>
  <c r="AH25"/>
  <c r="AG25"/>
  <c r="AF25"/>
  <c r="AS24"/>
  <c r="AR24"/>
  <c r="AQ24"/>
  <c r="AP24"/>
  <c r="AO24"/>
  <c r="AN24"/>
  <c r="AM24"/>
  <c r="AL24"/>
  <c r="AK24"/>
  <c r="AJ24"/>
  <c r="AI24"/>
  <c r="AH24"/>
  <c r="AG24"/>
  <c r="AF24"/>
  <c r="AS23"/>
  <c r="AR23"/>
  <c r="AQ23"/>
  <c r="AP23"/>
  <c r="AO23"/>
  <c r="AN23"/>
  <c r="AM23"/>
  <c r="AL23"/>
  <c r="AK23"/>
  <c r="AJ23"/>
  <c r="AI23"/>
  <c r="AH23"/>
  <c r="AG23"/>
  <c r="AF23"/>
  <c r="AS22"/>
  <c r="AR22"/>
  <c r="AQ22"/>
  <c r="AP22"/>
  <c r="AO22"/>
  <c r="AN22"/>
  <c r="AM22"/>
  <c r="AL22"/>
  <c r="AK22"/>
  <c r="AJ22"/>
  <c r="AI22"/>
  <c r="AH22"/>
  <c r="AG22"/>
  <c r="AF22"/>
  <c r="AS21"/>
  <c r="AR21"/>
  <c r="AQ21"/>
  <c r="AP21"/>
  <c r="AO21"/>
  <c r="AN21"/>
  <c r="AM21"/>
  <c r="AL21"/>
  <c r="AK21"/>
  <c r="AJ21"/>
  <c r="AI21"/>
  <c r="AH21"/>
  <c r="AG21"/>
  <c r="AF21"/>
  <c r="AS20"/>
  <c r="AR20"/>
  <c r="AQ20"/>
  <c r="AP20"/>
  <c r="AO20"/>
  <c r="AN20"/>
  <c r="AM20"/>
  <c r="AL20"/>
  <c r="AK20"/>
  <c r="AJ20"/>
  <c r="AI20"/>
  <c r="AH20"/>
  <c r="AG20"/>
  <c r="AF20"/>
  <c r="AS19"/>
  <c r="AR19"/>
  <c r="AQ19"/>
  <c r="AP19"/>
  <c r="AO19"/>
  <c r="AN19"/>
  <c r="AM19"/>
  <c r="AL19"/>
  <c r="AK19"/>
  <c r="AJ19"/>
  <c r="AI19"/>
  <c r="AH19"/>
  <c r="AG19"/>
  <c r="AF19"/>
  <c r="AS18"/>
  <c r="AR18"/>
  <c r="AQ18"/>
  <c r="AP18"/>
  <c r="AO18"/>
  <c r="AN18"/>
  <c r="AM18"/>
  <c r="AL18"/>
  <c r="AK18"/>
  <c r="AJ18"/>
  <c r="AI18"/>
  <c r="AH18"/>
  <c r="AG18"/>
  <c r="AF18"/>
  <c r="AS17"/>
  <c r="AR17"/>
  <c r="AQ17"/>
  <c r="AP17"/>
  <c r="AO17"/>
  <c r="AN17"/>
  <c r="AM17"/>
  <c r="AL17"/>
  <c r="AK17"/>
  <c r="AJ17"/>
  <c r="AI17"/>
  <c r="AH17"/>
  <c r="AG17"/>
  <c r="AF17"/>
  <c r="AS16"/>
  <c r="AR16"/>
  <c r="AQ16"/>
  <c r="AP16"/>
  <c r="AO16"/>
  <c r="AN16"/>
  <c r="AM16"/>
  <c r="AL16"/>
  <c r="AK16"/>
  <c r="AJ16"/>
  <c r="AI16"/>
  <c r="AH16"/>
  <c r="AG16"/>
  <c r="AF16"/>
  <c r="AS15"/>
  <c r="AR15"/>
  <c r="AQ15"/>
  <c r="AP15"/>
  <c r="AO15"/>
  <c r="AN15"/>
  <c r="AM15"/>
  <c r="AL15"/>
  <c r="AK15"/>
  <c r="AJ15"/>
  <c r="AI15"/>
  <c r="AH15"/>
  <c r="AG15"/>
  <c r="AF15"/>
  <c r="AS14"/>
  <c r="AR14"/>
  <c r="AQ14"/>
  <c r="AP14"/>
  <c r="AO14"/>
  <c r="AN14"/>
  <c r="AM14"/>
  <c r="AL14"/>
  <c r="AK14"/>
  <c r="AJ14"/>
  <c r="AI14"/>
  <c r="AH14"/>
  <c r="AG14"/>
  <c r="AF14"/>
  <c r="AS13"/>
  <c r="AR13"/>
  <c r="AQ13"/>
  <c r="AP13"/>
  <c r="AO13"/>
  <c r="AN13"/>
  <c r="AM13"/>
  <c r="AL13"/>
  <c r="AK13"/>
  <c r="AJ13"/>
  <c r="AI13"/>
  <c r="AH13"/>
  <c r="AG13"/>
  <c r="AF13"/>
  <c r="AS12"/>
  <c r="AR12"/>
  <c r="AQ12"/>
  <c r="AP12"/>
  <c r="AO12"/>
  <c r="AN12"/>
  <c r="AM12"/>
  <c r="AL12"/>
  <c r="AK12"/>
  <c r="AJ12"/>
  <c r="AI12"/>
  <c r="AH12"/>
  <c r="AG12"/>
  <c r="AF12"/>
  <c r="AS11"/>
  <c r="AR11"/>
  <c r="AQ11"/>
  <c r="AP11"/>
  <c r="AO11"/>
  <c r="AN11"/>
  <c r="AM11"/>
  <c r="AL11"/>
  <c r="AK11"/>
  <c r="AJ11"/>
  <c r="AI11"/>
  <c r="AH11"/>
  <c r="AG11"/>
  <c r="AF11"/>
  <c r="AS10"/>
  <c r="AR10"/>
  <c r="AQ10"/>
  <c r="AP10"/>
  <c r="AO10"/>
  <c r="AN10"/>
  <c r="AM10"/>
  <c r="AL10"/>
  <c r="AK10"/>
  <c r="AJ10"/>
  <c r="AI10"/>
  <c r="AH10"/>
  <c r="AG10"/>
  <c r="AF10"/>
  <c r="AS9"/>
  <c r="AR9"/>
  <c r="AQ9"/>
  <c r="AP9"/>
  <c r="AO9"/>
  <c r="AN9"/>
  <c r="AM9"/>
  <c r="AL9"/>
  <c r="AK9"/>
  <c r="AJ9"/>
  <c r="AI9"/>
  <c r="AH9"/>
  <c r="AG9"/>
  <c r="AF9"/>
  <c r="AS8"/>
  <c r="AR8"/>
  <c r="AQ8"/>
  <c r="AP8"/>
  <c r="AO8"/>
  <c r="AN8"/>
  <c r="AM8"/>
  <c r="AL8"/>
  <c r="AK8"/>
  <c r="AJ8"/>
  <c r="AI8"/>
  <c r="AH8"/>
  <c r="AG8"/>
  <c r="AF8"/>
  <c r="AS7"/>
  <c r="AR7"/>
  <c r="AQ7"/>
  <c r="AP7"/>
  <c r="AO7"/>
  <c r="AN7"/>
  <c r="AM7"/>
  <c r="AL7"/>
  <c r="AK7"/>
  <c r="AJ7"/>
  <c r="AI7"/>
  <c r="AH7"/>
  <c r="AG7"/>
  <c r="AF7"/>
  <c r="AD34" i="69"/>
  <c r="AC34"/>
  <c r="AB34"/>
  <c r="AA34"/>
  <c r="Z34"/>
  <c r="Y34"/>
  <c r="X34"/>
  <c r="W34"/>
  <c r="V34"/>
  <c r="U34"/>
  <c r="T34"/>
  <c r="S34"/>
  <c r="R34"/>
  <c r="Q34"/>
  <c r="O34"/>
  <c r="N34"/>
  <c r="M34"/>
  <c r="L34"/>
  <c r="K34"/>
  <c r="J34"/>
  <c r="I34"/>
  <c r="H34"/>
  <c r="G34"/>
  <c r="F34"/>
  <c r="E34"/>
  <c r="D34"/>
  <c r="C34"/>
  <c r="B34"/>
  <c r="AS33"/>
  <c r="AR33"/>
  <c r="AQ33"/>
  <c r="AP33"/>
  <c r="AO33"/>
  <c r="AN33"/>
  <c r="AM33"/>
  <c r="AL33"/>
  <c r="AK33"/>
  <c r="AJ33"/>
  <c r="AI33"/>
  <c r="AH33"/>
  <c r="AG33"/>
  <c r="AF33"/>
  <c r="AS32"/>
  <c r="AR32"/>
  <c r="AQ32"/>
  <c r="AP32"/>
  <c r="AO32"/>
  <c r="AN32"/>
  <c r="AM32"/>
  <c r="AL32"/>
  <c r="AK32"/>
  <c r="AJ32"/>
  <c r="AI32"/>
  <c r="AH32"/>
  <c r="AG32"/>
  <c r="AF32"/>
  <c r="AS31"/>
  <c r="AR31"/>
  <c r="AQ31"/>
  <c r="AP31"/>
  <c r="AO31"/>
  <c r="AN31"/>
  <c r="AM31"/>
  <c r="AL31"/>
  <c r="AK31"/>
  <c r="AJ31"/>
  <c r="AI31"/>
  <c r="AH31"/>
  <c r="AG31"/>
  <c r="AF31"/>
  <c r="AS30"/>
  <c r="AR30"/>
  <c r="AQ30"/>
  <c r="AP30"/>
  <c r="AO30"/>
  <c r="AN30"/>
  <c r="AM30"/>
  <c r="AL30"/>
  <c r="AK30"/>
  <c r="AJ30"/>
  <c r="AI30"/>
  <c r="AH30"/>
  <c r="AG30"/>
  <c r="AF30"/>
  <c r="AS29"/>
  <c r="AR29"/>
  <c r="AQ29"/>
  <c r="AP29"/>
  <c r="AO29"/>
  <c r="AN29"/>
  <c r="AM29"/>
  <c r="AL29"/>
  <c r="AK29"/>
  <c r="AJ29"/>
  <c r="AI29"/>
  <c r="AH29"/>
  <c r="AG29"/>
  <c r="AF29"/>
  <c r="AS28"/>
  <c r="AR28"/>
  <c r="AQ28"/>
  <c r="AP28"/>
  <c r="AO28"/>
  <c r="AN28"/>
  <c r="AM28"/>
  <c r="AL28"/>
  <c r="AK28"/>
  <c r="AJ28"/>
  <c r="AI28"/>
  <c r="AH28"/>
  <c r="AG28"/>
  <c r="AF28"/>
  <c r="AD27"/>
  <c r="AD36" s="1"/>
  <c r="AC27"/>
  <c r="AC36" s="1"/>
  <c r="AB27"/>
  <c r="AA27"/>
  <c r="Z27"/>
  <c r="Z36" s="1"/>
  <c r="Y27"/>
  <c r="Y36" s="1"/>
  <c r="X27"/>
  <c r="W27"/>
  <c r="V27"/>
  <c r="V36" s="1"/>
  <c r="U27"/>
  <c r="U36" s="1"/>
  <c r="T27"/>
  <c r="S27"/>
  <c r="R27"/>
  <c r="R36" s="1"/>
  <c r="Q27"/>
  <c r="Q36" s="1"/>
  <c r="O27"/>
  <c r="O36" s="1"/>
  <c r="N27"/>
  <c r="N36" s="1"/>
  <c r="M27"/>
  <c r="M36" s="1"/>
  <c r="L27"/>
  <c r="L36" s="1"/>
  <c r="K27"/>
  <c r="K36" s="1"/>
  <c r="J27"/>
  <c r="J36" s="1"/>
  <c r="I27"/>
  <c r="I36" s="1"/>
  <c r="H27"/>
  <c r="H36" s="1"/>
  <c r="G27"/>
  <c r="G36" s="1"/>
  <c r="F27"/>
  <c r="F36" s="1"/>
  <c r="E27"/>
  <c r="E36" s="1"/>
  <c r="D27"/>
  <c r="D36" s="1"/>
  <c r="C27"/>
  <c r="C36" s="1"/>
  <c r="B27"/>
  <c r="B36" s="1"/>
  <c r="AS26"/>
  <c r="AR26"/>
  <c r="AQ26"/>
  <c r="AP26"/>
  <c r="AO26"/>
  <c r="AN26"/>
  <c r="AM26"/>
  <c r="AL26"/>
  <c r="AK26"/>
  <c r="AJ26"/>
  <c r="AI26"/>
  <c r="AH26"/>
  <c r="AG26"/>
  <c r="AS25"/>
  <c r="AR25"/>
  <c r="AQ25"/>
  <c r="AP25"/>
  <c r="AO25"/>
  <c r="AN25"/>
  <c r="AM25"/>
  <c r="AL25"/>
  <c r="AK25"/>
  <c r="AJ25"/>
  <c r="AI25"/>
  <c r="AH25"/>
  <c r="AG25"/>
  <c r="AF25"/>
  <c r="AS24"/>
  <c r="AR24"/>
  <c r="AQ24"/>
  <c r="AP24"/>
  <c r="AO24"/>
  <c r="AN24"/>
  <c r="AM24"/>
  <c r="AL24"/>
  <c r="AK24"/>
  <c r="AJ24"/>
  <c r="AI24"/>
  <c r="AH24"/>
  <c r="AG24"/>
  <c r="AF24"/>
  <c r="AS23"/>
  <c r="AR23"/>
  <c r="AQ23"/>
  <c r="AP23"/>
  <c r="AO23"/>
  <c r="AN23"/>
  <c r="AM23"/>
  <c r="AL23"/>
  <c r="AK23"/>
  <c r="AJ23"/>
  <c r="AI23"/>
  <c r="AH23"/>
  <c r="AG23"/>
  <c r="AF23"/>
  <c r="AS22"/>
  <c r="AR22"/>
  <c r="AQ22"/>
  <c r="AP22"/>
  <c r="AO22"/>
  <c r="AN22"/>
  <c r="AM22"/>
  <c r="AL22"/>
  <c r="AK22"/>
  <c r="AJ22"/>
  <c r="AI22"/>
  <c r="AH22"/>
  <c r="AG22"/>
  <c r="AF22"/>
  <c r="AS21"/>
  <c r="AR21"/>
  <c r="AQ21"/>
  <c r="AP21"/>
  <c r="AO21"/>
  <c r="AN21"/>
  <c r="AM21"/>
  <c r="AL21"/>
  <c r="AK21"/>
  <c r="AJ21"/>
  <c r="AI21"/>
  <c r="AH21"/>
  <c r="AG21"/>
  <c r="AF21"/>
  <c r="AS20"/>
  <c r="AR20"/>
  <c r="AQ20"/>
  <c r="AP20"/>
  <c r="AO20"/>
  <c r="AN20"/>
  <c r="AM20"/>
  <c r="AL20"/>
  <c r="AK20"/>
  <c r="AJ20"/>
  <c r="AI20"/>
  <c r="AH20"/>
  <c r="AG20"/>
  <c r="AF20"/>
  <c r="AS19"/>
  <c r="AR19"/>
  <c r="AQ19"/>
  <c r="AP19"/>
  <c r="AO19"/>
  <c r="AN19"/>
  <c r="AM19"/>
  <c r="AL19"/>
  <c r="AK19"/>
  <c r="AJ19"/>
  <c r="AI19"/>
  <c r="AH19"/>
  <c r="AG19"/>
  <c r="AF19"/>
  <c r="AS18"/>
  <c r="AR18"/>
  <c r="AQ18"/>
  <c r="AP18"/>
  <c r="AO18"/>
  <c r="AN18"/>
  <c r="AM18"/>
  <c r="AL18"/>
  <c r="AK18"/>
  <c r="AJ18"/>
  <c r="AI18"/>
  <c r="AH18"/>
  <c r="AG18"/>
  <c r="AF18"/>
  <c r="AS17"/>
  <c r="AR17"/>
  <c r="AQ17"/>
  <c r="AP17"/>
  <c r="AO17"/>
  <c r="AN17"/>
  <c r="AM17"/>
  <c r="AL17"/>
  <c r="AK17"/>
  <c r="AJ17"/>
  <c r="AI17"/>
  <c r="AH17"/>
  <c r="AG17"/>
  <c r="AF17"/>
  <c r="AS16"/>
  <c r="AR16"/>
  <c r="AQ16"/>
  <c r="AP16"/>
  <c r="AO16"/>
  <c r="AN16"/>
  <c r="AM16"/>
  <c r="AL16"/>
  <c r="AK16"/>
  <c r="AJ16"/>
  <c r="AI16"/>
  <c r="AH16"/>
  <c r="AG16"/>
  <c r="AF16"/>
  <c r="AS15"/>
  <c r="AR15"/>
  <c r="AQ15"/>
  <c r="AP15"/>
  <c r="AO15"/>
  <c r="AN15"/>
  <c r="AM15"/>
  <c r="AL15"/>
  <c r="AK15"/>
  <c r="AJ15"/>
  <c r="AI15"/>
  <c r="AH15"/>
  <c r="AG15"/>
  <c r="AF15"/>
  <c r="AS14"/>
  <c r="AR14"/>
  <c r="AQ14"/>
  <c r="AP14"/>
  <c r="AO14"/>
  <c r="AN14"/>
  <c r="AM14"/>
  <c r="AL14"/>
  <c r="AK14"/>
  <c r="AJ14"/>
  <c r="AI14"/>
  <c r="AH14"/>
  <c r="AG14"/>
  <c r="AF14"/>
  <c r="AS13"/>
  <c r="AR13"/>
  <c r="AQ13"/>
  <c r="AP13"/>
  <c r="AO13"/>
  <c r="AN13"/>
  <c r="AM13"/>
  <c r="AL13"/>
  <c r="AK13"/>
  <c r="AJ13"/>
  <c r="AI13"/>
  <c r="AH13"/>
  <c r="AG13"/>
  <c r="AF13"/>
  <c r="AS12"/>
  <c r="AR12"/>
  <c r="AQ12"/>
  <c r="AP12"/>
  <c r="AO12"/>
  <c r="AN12"/>
  <c r="AM12"/>
  <c r="AL12"/>
  <c r="AK12"/>
  <c r="AJ12"/>
  <c r="AI12"/>
  <c r="AH12"/>
  <c r="AG12"/>
  <c r="AF12"/>
  <c r="AS11"/>
  <c r="AR11"/>
  <c r="AQ11"/>
  <c r="AP11"/>
  <c r="AO11"/>
  <c r="AN11"/>
  <c r="AM11"/>
  <c r="AL11"/>
  <c r="AK11"/>
  <c r="AJ11"/>
  <c r="AI11"/>
  <c r="AH11"/>
  <c r="AG11"/>
  <c r="AF11"/>
  <c r="AS10"/>
  <c r="AR10"/>
  <c r="AQ10"/>
  <c r="AP10"/>
  <c r="AO10"/>
  <c r="AN10"/>
  <c r="AM10"/>
  <c r="AL10"/>
  <c r="AK10"/>
  <c r="AJ10"/>
  <c r="AI10"/>
  <c r="AH10"/>
  <c r="AG10"/>
  <c r="AF10"/>
  <c r="AS9"/>
  <c r="AR9"/>
  <c r="AQ9"/>
  <c r="AP9"/>
  <c r="AO9"/>
  <c r="AM9"/>
  <c r="AK9"/>
  <c r="AJ9"/>
  <c r="AI9"/>
  <c r="AH9"/>
  <c r="AG9"/>
  <c r="AF9"/>
  <c r="AS8"/>
  <c r="AR8"/>
  <c r="AQ8"/>
  <c r="AP8"/>
  <c r="AO8"/>
  <c r="AN8"/>
  <c r="AM8"/>
  <c r="AL8"/>
  <c r="AK8"/>
  <c r="AJ8"/>
  <c r="AI8"/>
  <c r="AH8"/>
  <c r="AG8"/>
  <c r="AF8"/>
  <c r="AS7"/>
  <c r="AR7"/>
  <c r="AQ7"/>
  <c r="AP7"/>
  <c r="AO7"/>
  <c r="AN7"/>
  <c r="AM7"/>
  <c r="AL7"/>
  <c r="AK7"/>
  <c r="AJ7"/>
  <c r="AI7"/>
  <c r="AH7"/>
  <c r="AG7"/>
  <c r="AF7"/>
  <c r="AS6"/>
  <c r="AR6"/>
  <c r="AQ6"/>
  <c r="AP6"/>
  <c r="AO6"/>
  <c r="AN6"/>
  <c r="AM6"/>
  <c r="AL6"/>
  <c r="AK6"/>
  <c r="AJ6"/>
  <c r="AI6"/>
  <c r="AH6"/>
  <c r="AG6"/>
  <c r="AF6"/>
  <c r="AS5"/>
  <c r="AR5"/>
  <c r="AQ5"/>
  <c r="AP5"/>
  <c r="AO5"/>
  <c r="AN5"/>
  <c r="AM5"/>
  <c r="AL5"/>
  <c r="AK5"/>
  <c r="AJ5"/>
  <c r="AI5"/>
  <c r="AH5"/>
  <c r="AG5"/>
  <c r="AF5"/>
  <c r="AG36" l="1"/>
  <c r="AK36"/>
  <c r="AO36"/>
  <c r="AS36"/>
  <c r="AI34"/>
  <c r="AM34"/>
  <c r="AQ34"/>
  <c r="AG34"/>
  <c r="AK34"/>
  <c r="AO34"/>
  <c r="AS34"/>
  <c r="AH29" i="71"/>
  <c r="AH34" i="69"/>
  <c r="AL34"/>
  <c r="AP34"/>
  <c r="AI29" i="71"/>
  <c r="AH29" i="70"/>
  <c r="AL29"/>
  <c r="AP29"/>
  <c r="AF34" i="69"/>
  <c r="AJ34"/>
  <c r="AN34"/>
  <c r="AR34"/>
  <c r="AG29" i="70"/>
  <c r="AK29"/>
  <c r="AO29"/>
  <c r="AS29"/>
  <c r="AG29" i="71"/>
  <c r="AK29"/>
  <c r="AO36"/>
  <c r="AS36"/>
  <c r="AL36"/>
  <c r="AP36"/>
  <c r="T38"/>
  <c r="AI38" s="1"/>
  <c r="X38"/>
  <c r="AM38" s="1"/>
  <c r="AB38"/>
  <c r="AQ38" s="1"/>
  <c r="AI27" i="69"/>
  <c r="AM27"/>
  <c r="AQ27"/>
  <c r="AH36" i="70"/>
  <c r="AL36"/>
  <c r="AP36"/>
  <c r="AF36"/>
  <c r="AJ36"/>
  <c r="AN36"/>
  <c r="AR36"/>
  <c r="AF29" i="71"/>
  <c r="AJ29"/>
  <c r="AN36"/>
  <c r="AR36"/>
  <c r="AH27" i="69"/>
  <c r="AL27"/>
  <c r="AP27"/>
  <c r="AI37" i="70"/>
  <c r="AM37"/>
  <c r="AQ37"/>
  <c r="AG36"/>
  <c r="AK36"/>
  <c r="AO36"/>
  <c r="AS36"/>
  <c r="AI36"/>
  <c r="AM36"/>
  <c r="AQ36"/>
  <c r="AQ29" i="71"/>
  <c r="AF37" i="70"/>
  <c r="AJ37"/>
  <c r="AF36" i="69"/>
  <c r="AJ36"/>
  <c r="AN36"/>
  <c r="AR36"/>
  <c r="AF27"/>
  <c r="AJ27"/>
  <c r="AN27"/>
  <c r="AR27"/>
  <c r="S36"/>
  <c r="AH36" s="1"/>
  <c r="W36"/>
  <c r="AL36" s="1"/>
  <c r="AA36"/>
  <c r="AP36" s="1"/>
  <c r="AI29" i="70"/>
  <c r="AM29"/>
  <c r="AQ29"/>
  <c r="R37"/>
  <c r="AG37" s="1"/>
  <c r="V37"/>
  <c r="AK37" s="1"/>
  <c r="Z37"/>
  <c r="AD37"/>
  <c r="AM36" i="71"/>
  <c r="AQ36"/>
  <c r="Q38"/>
  <c r="AF38" s="1"/>
  <c r="U38"/>
  <c r="AJ38" s="1"/>
  <c r="Y38"/>
  <c r="AN38" s="1"/>
  <c r="AC38"/>
  <c r="AR38" s="1"/>
  <c r="AG27" i="69"/>
  <c r="AK27"/>
  <c r="AO27"/>
  <c r="AS27"/>
  <c r="T36"/>
  <c r="AI36" s="1"/>
  <c r="X36"/>
  <c r="AM36" s="1"/>
  <c r="AB36"/>
  <c r="AQ36" s="1"/>
  <c r="AF29" i="70"/>
  <c r="AJ29"/>
  <c r="AN29"/>
  <c r="AR29"/>
  <c r="S37"/>
  <c r="AH37" s="1"/>
  <c r="W37"/>
  <c r="AA37"/>
  <c r="R38" i="71"/>
  <c r="AG38" s="1"/>
  <c r="V38"/>
  <c r="AK38" s="1"/>
  <c r="Z38"/>
  <c r="AO38" s="1"/>
  <c r="AD38"/>
  <c r="AS38" s="1"/>
  <c r="S38"/>
  <c r="AH38" s="1"/>
  <c r="W38"/>
  <c r="AL38" s="1"/>
  <c r="AA38"/>
  <c r="AP38" s="1"/>
  <c r="L70" i="59" l="1"/>
  <c r="K70"/>
  <c r="J70"/>
  <c r="I70"/>
  <c r="H70"/>
  <c r="G70"/>
  <c r="F70"/>
  <c r="E70"/>
  <c r="L69" i="58"/>
  <c r="K69"/>
  <c r="J69"/>
  <c r="I69"/>
  <c r="H69"/>
  <c r="G69"/>
  <c r="F69"/>
  <c r="E69"/>
  <c r="L70" i="57"/>
  <c r="K70"/>
  <c r="J70"/>
  <c r="I70"/>
  <c r="H70"/>
  <c r="G70"/>
  <c r="F70"/>
  <c r="E70"/>
  <c r="L70" i="56"/>
  <c r="K70"/>
  <c r="J70"/>
  <c r="I70"/>
  <c r="H70"/>
  <c r="G70"/>
  <c r="F70"/>
  <c r="E70"/>
  <c r="D40" i="30" l="1"/>
  <c r="E40"/>
  <c r="F40"/>
  <c r="G40"/>
  <c r="I40"/>
  <c r="J40"/>
  <c r="K40"/>
  <c r="L40"/>
  <c r="H40"/>
  <c r="S33" i="45" l="1"/>
  <c r="Q28"/>
  <c r="O28"/>
  <c r="M28"/>
  <c r="K28"/>
  <c r="I28"/>
  <c r="G28"/>
  <c r="T27"/>
  <c r="T33" s="1"/>
  <c r="R27"/>
  <c r="P27"/>
  <c r="P33" s="1"/>
  <c r="Q33" s="1"/>
  <c r="N27"/>
  <c r="N33" s="1"/>
  <c r="O33" s="1"/>
  <c r="L27"/>
  <c r="L33" s="1"/>
  <c r="M33" s="1"/>
  <c r="J27"/>
  <c r="J33" s="1"/>
  <c r="K33" s="1"/>
  <c r="H27"/>
  <c r="H33" s="1"/>
  <c r="I33" s="1"/>
  <c r="F27"/>
  <c r="F33" s="1"/>
  <c r="G33" s="1"/>
  <c r="Q26"/>
  <c r="O26"/>
  <c r="M26"/>
  <c r="K26"/>
  <c r="I26"/>
  <c r="G26"/>
  <c r="Q25"/>
  <c r="O25"/>
  <c r="M25"/>
  <c r="K25"/>
  <c r="I25"/>
  <c r="G25"/>
  <c r="Q24"/>
  <c r="O24"/>
  <c r="M24"/>
  <c r="K24"/>
  <c r="I24"/>
  <c r="G24"/>
  <c r="Q23"/>
  <c r="O23"/>
  <c r="M23"/>
  <c r="K23"/>
  <c r="I23"/>
  <c r="G23"/>
  <c r="Q22"/>
  <c r="O22"/>
  <c r="M22"/>
  <c r="K22"/>
  <c r="I22"/>
  <c r="G22"/>
  <c r="Q21"/>
  <c r="O21"/>
  <c r="M21"/>
  <c r="K21"/>
  <c r="I21"/>
  <c r="G21"/>
  <c r="Q20"/>
  <c r="O20"/>
  <c r="M20"/>
  <c r="K20"/>
  <c r="I20"/>
  <c r="G20"/>
  <c r="Q19"/>
  <c r="O19"/>
  <c r="M19"/>
  <c r="K19"/>
  <c r="I19"/>
  <c r="G19"/>
  <c r="Q18"/>
  <c r="O18"/>
  <c r="M18"/>
  <c r="K18"/>
  <c r="I18"/>
  <c r="G18"/>
  <c r="Q17"/>
  <c r="O17"/>
  <c r="M17"/>
  <c r="K17"/>
  <c r="I17"/>
  <c r="G17"/>
  <c r="Q16"/>
  <c r="O16"/>
  <c r="M16"/>
  <c r="K16"/>
  <c r="I16"/>
  <c r="G16"/>
  <c r="Q15"/>
  <c r="O15"/>
  <c r="M15"/>
  <c r="K15"/>
  <c r="I15"/>
  <c r="G15"/>
  <c r="Q14"/>
  <c r="O14"/>
  <c r="M14"/>
  <c r="K14"/>
  <c r="I14"/>
  <c r="G14"/>
  <c r="Q13"/>
  <c r="O13"/>
  <c r="M13"/>
  <c r="K13"/>
  <c r="I13"/>
  <c r="G13"/>
  <c r="Q12"/>
  <c r="O12"/>
  <c r="M12"/>
  <c r="K12"/>
  <c r="I12"/>
  <c r="G12"/>
  <c r="Q11"/>
  <c r="O11"/>
  <c r="M11"/>
  <c r="K11"/>
  <c r="I11"/>
  <c r="G11"/>
  <c r="Q10"/>
  <c r="O10"/>
  <c r="M10"/>
  <c r="K10"/>
  <c r="I10"/>
  <c r="G10"/>
  <c r="Q9"/>
  <c r="O9"/>
  <c r="M9"/>
  <c r="K9"/>
  <c r="I9"/>
  <c r="G9"/>
  <c r="Q8"/>
  <c r="O8"/>
  <c r="M8"/>
  <c r="K8"/>
  <c r="I8"/>
  <c r="G8"/>
  <c r="Q7"/>
  <c r="O7"/>
  <c r="M7"/>
  <c r="K7"/>
  <c r="I7"/>
  <c r="G7"/>
  <c r="Q6"/>
  <c r="O6"/>
  <c r="M6"/>
  <c r="K6"/>
  <c r="I6"/>
  <c r="G6"/>
  <c r="Q5"/>
  <c r="O5"/>
  <c r="M5"/>
  <c r="K5"/>
  <c r="I5"/>
  <c r="G5"/>
  <c r="E29" i="43"/>
  <c r="D29"/>
  <c r="E28"/>
  <c r="E27"/>
  <c r="E26"/>
  <c r="D26"/>
  <c r="E25"/>
  <c r="D25"/>
  <c r="E24"/>
  <c r="E23"/>
  <c r="D23"/>
  <c r="E22"/>
  <c r="E21"/>
  <c r="E20"/>
  <c r="E19"/>
  <c r="D19"/>
  <c r="E18"/>
  <c r="D18"/>
  <c r="E17"/>
  <c r="D17"/>
  <c r="E16"/>
  <c r="E15"/>
  <c r="D15"/>
  <c r="E14"/>
  <c r="E13"/>
  <c r="D13"/>
  <c r="E12"/>
  <c r="E11"/>
  <c r="D11"/>
  <c r="E10"/>
  <c r="D10"/>
  <c r="E8"/>
  <c r="M7"/>
  <c r="L7"/>
  <c r="K7"/>
  <c r="J7"/>
  <c r="I7"/>
  <c r="H7"/>
  <c r="G7"/>
  <c r="F7"/>
  <c r="F29" i="42"/>
  <c r="E29"/>
  <c r="D29"/>
  <c r="E28"/>
  <c r="E27"/>
  <c r="E26"/>
  <c r="D26"/>
  <c r="E25"/>
  <c r="D25"/>
  <c r="F24"/>
  <c r="E24"/>
  <c r="F23"/>
  <c r="E23"/>
  <c r="D23"/>
  <c r="E22"/>
  <c r="F21"/>
  <c r="E21"/>
  <c r="D21"/>
  <c r="E20"/>
  <c r="D20"/>
  <c r="E19"/>
  <c r="D19"/>
  <c r="E18"/>
  <c r="D18"/>
  <c r="E17"/>
  <c r="D17"/>
  <c r="F16"/>
  <c r="E16"/>
  <c r="E15"/>
  <c r="D15"/>
  <c r="F14"/>
  <c r="E14"/>
  <c r="E13"/>
  <c r="D13"/>
  <c r="E12"/>
  <c r="E11"/>
  <c r="D11"/>
  <c r="E10"/>
  <c r="F9"/>
  <c r="E9"/>
  <c r="D9"/>
  <c r="F8"/>
  <c r="D8"/>
  <c r="M7"/>
  <c r="L7"/>
  <c r="K7"/>
  <c r="J7"/>
  <c r="I7"/>
  <c r="H7"/>
  <c r="G7"/>
  <c r="E30" i="41"/>
  <c r="D30"/>
  <c r="E29"/>
  <c r="E28"/>
  <c r="E27"/>
  <c r="E26"/>
  <c r="D26"/>
  <c r="E25"/>
  <c r="E24"/>
  <c r="E21"/>
  <c r="E20"/>
  <c r="D20"/>
  <c r="E19"/>
  <c r="D19"/>
  <c r="E17"/>
  <c r="D14"/>
  <c r="M8"/>
  <c r="L8"/>
  <c r="K8"/>
  <c r="J8"/>
  <c r="I8"/>
  <c r="H8"/>
  <c r="G8"/>
  <c r="F8"/>
  <c r="F29" i="40"/>
  <c r="E29"/>
  <c r="D29"/>
  <c r="F28"/>
  <c r="E28"/>
  <c r="E27"/>
  <c r="F25"/>
  <c r="E25"/>
  <c r="D25"/>
  <c r="F24"/>
  <c r="E24"/>
  <c r="E23"/>
  <c r="F20"/>
  <c r="E20"/>
  <c r="D20"/>
  <c r="E19"/>
  <c r="D19"/>
  <c r="E18"/>
  <c r="D18"/>
  <c r="F16"/>
  <c r="E16"/>
  <c r="D16"/>
  <c r="E15"/>
  <c r="D15"/>
  <c r="F14"/>
  <c r="E14"/>
  <c r="D14"/>
  <c r="E13"/>
  <c r="D13"/>
  <c r="E11"/>
  <c r="E10"/>
  <c r="D10"/>
  <c r="F9"/>
  <c r="E9"/>
  <c r="E8"/>
  <c r="D8"/>
  <c r="M7"/>
  <c r="L7"/>
  <c r="K7"/>
  <c r="J7"/>
  <c r="I7"/>
  <c r="H7"/>
  <c r="G7"/>
  <c r="D7" i="42" l="1"/>
  <c r="E7" i="43"/>
  <c r="D7" i="40"/>
  <c r="D8" i="41"/>
  <c r="D7" i="43"/>
  <c r="O27" i="45"/>
  <c r="F7" i="40"/>
  <c r="E8" i="41"/>
  <c r="I27" i="45"/>
  <c r="M27"/>
  <c r="Q27"/>
  <c r="E7" i="40"/>
  <c r="F7" i="42"/>
  <c r="E7"/>
  <c r="G27" i="45"/>
  <c r="K27"/>
</calcChain>
</file>

<file path=xl/sharedStrings.xml><?xml version="1.0" encoding="utf-8"?>
<sst xmlns="http://schemas.openxmlformats.org/spreadsheetml/2006/main" count="6350" uniqueCount="631">
  <si>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</si>
  <si>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</si>
  <si>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</si>
  <si>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</si>
  <si>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</si>
  <si>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</si>
  <si>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</si>
  <si>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</si>
  <si>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</si>
  <si>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</si>
  <si>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</si>
  <si>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</si>
  <si>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</si>
  <si>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</si>
  <si>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</si>
  <si>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</si>
  <si>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</si>
  <si>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</si>
  <si>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</si>
  <si>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</si>
  <si>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</si>
  <si>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Районы</t>
  </si>
  <si>
    <t>ГП № 1</t>
  </si>
  <si>
    <t>ГП № 2</t>
  </si>
  <si>
    <t>ГП № 3</t>
  </si>
  <si>
    <t>ГБ № 4</t>
  </si>
  <si>
    <t>ГБ № 5</t>
  </si>
  <si>
    <t>ГП № 6</t>
  </si>
  <si>
    <t>Город</t>
  </si>
  <si>
    <t>Республика</t>
  </si>
  <si>
    <t>Индикатор 1.25 Приложения № 1 -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продуктов лечебного питания для детей-инвалидов  (от числа лиц, имеющих право на государственную социальную помощь и не отказавшихся от получения социальной услуги, лекарственными препаратами, изделиями медицинского назначения, а также специализированными продуктами лечебного питания для детей-инвалидов)</t>
  </si>
  <si>
    <t>Подпрограмма 8. Совершенствование системы лекарственного обеспечения, в том числе в амбулаторных условиях (индикаторы определяются субъектом Российской Федерации)</t>
  </si>
  <si>
    <t>Индикатор 1.26 Приложения № 1 - Удовлетворение спроса на лекарственные препараты, предназначенные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трансплантации органов и (или) тканей (от числе лиц, включенных в федеральный регистр больныхибольных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трансплантации органов и (или) тканей)</t>
  </si>
  <si>
    <t>Индикатор 1.27 Приложения № 1 - Удовлетворенность спроса на лекарственные препараты, отпускаемые лицам, страдающим жизнеугрожающими и хроническими прогрессирующими редкими (орфанными) заболеваниями, приводящими к сокращению продолжительности жизни граждан и их инвалидности в соответствии с постановлением Правительства Российской Федерации от 26.04.2012 г. № 403</t>
  </si>
  <si>
    <t>Индикатор 1.28 Приложения № 1 - Удовлетворенность спроса на лекарственные препараты, отпускаемые населению в соответствии с перечнем групп населения и категорий заболеваний, при амбулаторном лечении которых лекарственные препараты и изделия медицинского назначения отпускаются в соответствии с постановлением Правительства Российской Федерации от 30 июля 1994 г. № 890 «О государственной поддержке развития медицинской промышленности и улучшения обеспечения населения и учреждений здравоохранения лекарственными средствами и изделиями медицинского назначения»</t>
  </si>
  <si>
    <t>Программа развития здравоохранения субъекта Российской Федерации</t>
  </si>
  <si>
    <t>Индикатор 14. Приложения № 1 -Средняя заработная плата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от средней заработной платы в республике.</t>
  </si>
  <si>
    <t>Индикатор 15. Приложения № 1 - Средняя заработная плата среднего медицинского (фармацевтического) персонала (персонала, обеспечивающего условия для предоставления медицинских услуг) от средней заработной платы в республике</t>
  </si>
  <si>
    <t>Индикатор 16. Приложения № 1 - Средняя заработная плата младшего медицинского персонала (персонала, обеспечивающего условия для предоставления медицинских услуг) от средней заработной платы в соответствующем регионе</t>
  </si>
  <si>
    <t>ГБУЗ «Бурятский республиканский клинический онкологический диспансер»</t>
  </si>
  <si>
    <t>ГБУЗ «Бурятская республиканская станция переливания крови МЗ РБ»</t>
  </si>
  <si>
    <t>ГБУЗ «Республиканское бюро судебно-медицинской экспертизы»</t>
  </si>
  <si>
    <t>ГБУЗ «Республиканский врачебно-физкультурный диспансер МЗ РБ»</t>
  </si>
  <si>
    <t>ГБУЗ « Республиканская клиническая больница им. Семашко» МЗ РБ</t>
  </si>
  <si>
    <t>ГБУЗ «Республиканский клинический противотуберкулезный диспансер»</t>
  </si>
  <si>
    <t>ГАУЗ «Республиканский наркологический диспансер»</t>
  </si>
  <si>
    <t>ГБУЗ « Республиканский перинатальный центр МЗ РБ»</t>
  </si>
  <si>
    <t>ГКУЗ «Республиканская психиатрическая больница МЗ РБ»</t>
  </si>
  <si>
    <t>ГБУЗ «Республиканский психоневрологический диспансер»</t>
  </si>
  <si>
    <t>АУЗ « Республиканская стоматологическая поликлиника»</t>
  </si>
  <si>
    <t>ГАУЗ «Центр сертификации и контроля качества лекарственных средств МЗ РБ»</t>
  </si>
  <si>
    <t>ГКУЗ «Специализированный психоневрологический дом ребенка «Аистенок»</t>
  </si>
  <si>
    <t>ГБУЗ «Городская клиническая больница скорой медицинской помощи им. В.В. Ангапова»</t>
  </si>
  <si>
    <t>ГБУЗ «Городская больница №2»</t>
  </si>
  <si>
    <t>ГБУЗ «Городская больница №5»</t>
  </si>
  <si>
    <t>ГБУЗ «Городская поликлиника №2»</t>
  </si>
  <si>
    <t>ГБУЗ «Городская поликлиника №3»</t>
  </si>
  <si>
    <t>ГАУЗ «Детская стоматологическая поликлиника»</t>
  </si>
  <si>
    <t>ГАУЗ «Студенческая поликлиника»</t>
  </si>
  <si>
    <t>ГАУЗ «Стоматологическая поликлиника №1»</t>
  </si>
  <si>
    <t>ГАУЗ «Стоматологическая поликлиника №2»</t>
  </si>
  <si>
    <t>ГАУЗ «Стоматологическая поликлиника №3»</t>
  </si>
  <si>
    <t>ГБУЗ «Городская инфекционная больница»</t>
  </si>
  <si>
    <t>ГБУЗ «Городской центр медицинской профилактики»</t>
  </si>
  <si>
    <t>ГБУЗ «Баргузинская центральная районная больница»</t>
  </si>
  <si>
    <t>ГБУЗ «Бичурская центральная районная больница»</t>
  </si>
  <si>
    <t>ГБУЗ «Еравнинская центральная районная больница»</t>
  </si>
  <si>
    <t>ГБУЗ «Иволгинская центральная районная больница»</t>
  </si>
  <si>
    <t>ГБУЗ «Кижингинская центральная районная больница»</t>
  </si>
  <si>
    <t>ГБУЗ «Курумканская центральная районная больница»</t>
  </si>
  <si>
    <t>ГБУЗ «Кяхтинская центральная районная больница»</t>
  </si>
  <si>
    <t>ГБУЗ «Муйская центральная районная больница»</t>
  </si>
  <si>
    <t>ГБУЗ «Мухоршибирская центральная районная больница»</t>
  </si>
  <si>
    <t>ГБУЗ «Нижнеангарская центральная районная больница»</t>
  </si>
  <si>
    <t>ГБУЗ «Петропавловская центральная районная больница»</t>
  </si>
  <si>
    <t>ГБУЗ «Прибайкальская центральная районная больница»</t>
  </si>
  <si>
    <t>ГБУЗ «Тарбагатайская центральная районная больница»</t>
  </si>
  <si>
    <t>ГБУЗ «Тункинская центральная районная больница»</t>
  </si>
  <si>
    <t>ГАУЗ «Детская клиническая больница с ЦМР»</t>
  </si>
  <si>
    <t>ГБУЗ «Хоринская центральная районная больница»</t>
  </si>
  <si>
    <t>ГБУЗ «Гусиноозерская центральная районная больница»</t>
  </si>
  <si>
    <t>ГАУЗ «Детская республиканская клиническая больница»</t>
  </si>
  <si>
    <t>ГБУЗ «Республиканский кожно-венерологический диспансер»</t>
  </si>
  <si>
    <t>ГБУЗ «Республиканское патологоанатомическое бюро МЗ РБ»</t>
  </si>
  <si>
    <t>ГБУЗ «Республиканский центр по профилактике и борьбе со СПИД и инфекционными заболеваниями»</t>
  </si>
  <si>
    <t>ГБУЗ «Территориальный центр медицины катастроф РБ»</t>
  </si>
  <si>
    <t>ГБУЗ «Республиканская клиническая больница восстановительного лечения «Центр восточной медицины»</t>
  </si>
  <si>
    <t>ГБУЗ «Республиканская клиническая гинекологическая больница»</t>
  </si>
  <si>
    <t>ГБУЗ «Республиканский центр медицинской профилактики»</t>
  </si>
  <si>
    <t>ГБУЗ «Городская больница №4»</t>
  </si>
  <si>
    <t>ГБУЗ «Городская поликлиника №1»</t>
  </si>
  <si>
    <t>ГБУЗ «Городская поликлиника №6»</t>
  </si>
  <si>
    <t>ГАУЗ «Стоматологическая поликлиника г. Гусиноозерска»</t>
  </si>
  <si>
    <t>ГБУЗ «Городской родильный дом №2»</t>
  </si>
  <si>
    <t>ГБУЗ «Станция скорой медицинской помощи»</t>
  </si>
  <si>
    <t>ГБУЗ «Баунтовская центральная районная больница»</t>
  </si>
  <si>
    <t>ГБУЗ «Заиграевская центральная районная больница»</t>
  </si>
  <si>
    <t>ГБУЗ «Закаменская центральная районная больница»</t>
  </si>
  <si>
    <t>ГБУЗ «Кабанская центральная районная больница»</t>
  </si>
  <si>
    <t>ГБУЗ «Окинская центральная районная больница»</t>
  </si>
  <si>
    <t xml:space="preserve">Республика </t>
  </si>
  <si>
    <t>население</t>
  </si>
  <si>
    <t>ПРИЛОЖЕНИЕ  №1</t>
  </si>
  <si>
    <t xml:space="preserve">                                                                                                                                                                         к Распоряжению МЗ РБ №260 от 24.07.2013г.            </t>
  </si>
  <si>
    <t xml:space="preserve">Сведения о показателях (индикаторах) Программы развития здравоохранения  </t>
  </si>
  <si>
    <t>МО Республики Бурятия на 2013-2020годы (свод по данным ГБУЗ «БРКОД»)</t>
  </si>
  <si>
    <t>№ п/п</t>
  </si>
  <si>
    <t>Показатель (индикатор) (наименование)</t>
  </si>
  <si>
    <t>Ед. изм.</t>
  </si>
  <si>
    <t>Значения показателей</t>
  </si>
  <si>
    <t>Медицинские организации</t>
  </si>
  <si>
    <t>Индикатор 1.10 Доля больных с выявленными злокачественными новообразованиями на  I-II стадии</t>
  </si>
  <si>
    <t>%</t>
  </si>
  <si>
    <t>Поликлиника № 1</t>
  </si>
  <si>
    <t>Поликлиника № 2</t>
  </si>
  <si>
    <t>Поликлиника № 3</t>
  </si>
  <si>
    <t>Поликлиника № 4</t>
  </si>
  <si>
    <t>Поликлиника № 5</t>
  </si>
  <si>
    <t>Поликлиника № 6</t>
  </si>
  <si>
    <r>
      <t>Индикатор 2.12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Одногодичная летальность больных со злокачественными новообразованиями</t>
    </r>
  </si>
  <si>
    <t>ЛПУ</t>
  </si>
  <si>
    <t xml:space="preserve">Единица измерения </t>
  </si>
  <si>
    <t>Баргузинская ЦРБ</t>
  </si>
  <si>
    <t>Бичурская ЦРБ</t>
  </si>
  <si>
    <t>Баунтовская ЦРБ</t>
  </si>
  <si>
    <t>Гусиноозерская ЦРБ</t>
  </si>
  <si>
    <t>Петропавловская ЦРБ</t>
  </si>
  <si>
    <t>Еравнинская ЦРБ</t>
  </si>
  <si>
    <t xml:space="preserve">Заиграевская ЦРБ </t>
  </si>
  <si>
    <t>Закаменская ЦРБ</t>
  </si>
  <si>
    <t>Иволгинская ЦРБ</t>
  </si>
  <si>
    <t>Кабанская ЦРБ</t>
  </si>
  <si>
    <t>Кижингинская ЦРБ</t>
  </si>
  <si>
    <t>Курумканская ЦРБ</t>
  </si>
  <si>
    <t>Кяхтинская ЦРБ</t>
  </si>
  <si>
    <t>Муйская ЦРБ</t>
  </si>
  <si>
    <t>Мухоршибирская ЦРБ</t>
  </si>
  <si>
    <t>Окинская ЦРБ</t>
  </si>
  <si>
    <t>Прибайкальская ЦРБ</t>
  </si>
  <si>
    <t>Нижнеангарская ЦРБ</t>
  </si>
  <si>
    <t>Тарбагатайская ЦРБ</t>
  </si>
  <si>
    <t>Тункинская ЦРБ</t>
  </si>
  <si>
    <t>Хоринская ЦРБ</t>
  </si>
  <si>
    <t>ГП 1</t>
  </si>
  <si>
    <t>ГП 2</t>
  </si>
  <si>
    <t>ГП 3</t>
  </si>
  <si>
    <t>ГП 4</t>
  </si>
  <si>
    <t>ГП 5</t>
  </si>
  <si>
    <t>ГП 6</t>
  </si>
  <si>
    <t>-</t>
  </si>
  <si>
    <t>ИТОГО</t>
  </si>
  <si>
    <t>лет</t>
  </si>
  <si>
    <t>Подпрограмма 4. Охрана здоровья матери и ребенка</t>
  </si>
  <si>
    <t>Ед. измерения</t>
  </si>
  <si>
    <t>литров на душу населения в год</t>
  </si>
  <si>
    <t>г.Улан-Удэ</t>
  </si>
  <si>
    <t>1.23.</t>
  </si>
  <si>
    <t>процент</t>
  </si>
  <si>
    <t>1.24.</t>
  </si>
  <si>
    <t>2.4.</t>
  </si>
  <si>
    <t xml:space="preserve">Число  больных наркоманией, находящихся в ремиссии от 1 года до 2 лет </t>
  </si>
  <si>
    <t>число  больных наркоманией, находящихся в ремиссии на 100  больных наркоманией среднегодового контингента</t>
  </si>
  <si>
    <t>2.5.</t>
  </si>
  <si>
    <t xml:space="preserve">Число  больных наркоманией, находящихся в ремиссии более 2 лет </t>
  </si>
  <si>
    <t>2.6.</t>
  </si>
  <si>
    <t xml:space="preserve">Число больных алкоголизмом, находящихся в ремиссии от 1 года до 2 лет </t>
  </si>
  <si>
    <t>число больных алкоголизмом, находящихся в ремиссии на 100  больных алкоголизмом среднегодового контингента</t>
  </si>
  <si>
    <t>2.7.</t>
  </si>
  <si>
    <t xml:space="preserve">Число больных алкоголизмом, находящихся в ремиссии более 2 лет </t>
  </si>
  <si>
    <t>Раздел «Туберкулез»</t>
  </si>
  <si>
    <t>заб-ть</t>
  </si>
  <si>
    <t>М-Шибирский</t>
  </si>
  <si>
    <t>С-Байкальский</t>
  </si>
  <si>
    <t>г.Сбайк.</t>
  </si>
  <si>
    <t xml:space="preserve">Улан-Удэ </t>
  </si>
  <si>
    <t>Бомж</t>
  </si>
  <si>
    <t>МВД</t>
  </si>
  <si>
    <t>ИК</t>
  </si>
  <si>
    <t>Др.терр</t>
  </si>
  <si>
    <t>смерт-ть</t>
  </si>
  <si>
    <t>абац-е</t>
  </si>
  <si>
    <t>ВСЕГО</t>
  </si>
  <si>
    <t>Подпрограмма 1.  Профилактика заболеваний и формирование здорового образа жизни. Развитие первичной медико-санитарной помощи.</t>
  </si>
  <si>
    <t>Индикатор 1.4 Приложения № 1 - Распространенность ожирения среди взрослого населения (индекс массы тела более 30 кг./кв.м.)</t>
  </si>
  <si>
    <t>Индикатор 1.5 Приложения № 1 - Распространённость повышенного артериального давления среди взрослого населения</t>
  </si>
  <si>
    <t>Индикатор 1.6 Приложения № 1 - Распространённость повышенного уровня холестерина в крови среди взрослого населения</t>
  </si>
  <si>
    <t>Индикатор 1.7 Приложения № 1 - Распространённость  низкой физической активности среди взрослого населения</t>
  </si>
  <si>
    <t xml:space="preserve">Индикатор 1.8 Приложения № 1 - Распространённость избыточного потребления соли среди взрослого населения </t>
  </si>
  <si>
    <t>Индикатор 1.9 Приложения № 1 - Распространённость недостаточного потребления фруктов и  овощей среди  взрослого населения</t>
  </si>
  <si>
    <t>республика Бурятия</t>
  </si>
  <si>
    <t>Республика Бурятия</t>
  </si>
  <si>
    <t>Значения показателя (%)</t>
  </si>
  <si>
    <t xml:space="preserve">Подпрограмма 2. 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 </t>
  </si>
  <si>
    <r>
      <t>Индикатор 2.11.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Удельный вес больных злокачественными новообразованиями,  состоящих на учете с момента установления диагноза 5 лет и более</t>
    </r>
  </si>
  <si>
    <r>
      <t xml:space="preserve">. </t>
    </r>
    <r>
      <rPr>
        <b/>
        <sz val="12"/>
        <color theme="1"/>
        <rFont val="Times New Roman"/>
        <family val="1"/>
        <charset val="204"/>
      </rPr>
      <t xml:space="preserve"> Подпрограмма 1. Профилактика заболеваний и формирование здорового образа жизни. Развитие первичной медико-санитарной помощи</t>
    </r>
  </si>
  <si>
    <t>Среднереспубликанский показатель (по Программе РЗ РБ)</t>
  </si>
  <si>
    <t>Подпрограмма 1. Профилактика заболеваний и формирование здорового образа жизни. Развитие первичной медико-санитарной помощи</t>
  </si>
  <si>
    <t>Подпрограмма 2. 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</si>
  <si>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Индикатор 7. Смертность от туберкулеза, на 100 тыс. населения</t>
  </si>
  <si>
    <t>Наименование района</t>
  </si>
  <si>
    <t>Насел. на 01.01.2013г</t>
  </si>
  <si>
    <t>на 01.01.2014г</t>
  </si>
  <si>
    <t>на 01.01.2015г</t>
  </si>
  <si>
    <t>на 01.01.2016г</t>
  </si>
  <si>
    <t>на 01.01.2017г</t>
  </si>
  <si>
    <t>на 01.01.2018г</t>
  </si>
  <si>
    <t>на 01.01.2019г</t>
  </si>
  <si>
    <t>на 01.01.2020г</t>
  </si>
  <si>
    <t>С-байкальский МЗ</t>
  </si>
  <si>
    <t>г.Северобайкальск</t>
  </si>
  <si>
    <t>Итого по районам</t>
  </si>
  <si>
    <t>Всего по республике</t>
  </si>
  <si>
    <t>ГП №6</t>
  </si>
  <si>
    <t>Студенч.п-ка</t>
  </si>
  <si>
    <t>Отделенческая больница</t>
  </si>
  <si>
    <t>АУЗ РСП</t>
  </si>
  <si>
    <t>БРКОД</t>
  </si>
  <si>
    <t>БСМП</t>
  </si>
  <si>
    <t>ГБ2</t>
  </si>
  <si>
    <t>ГБ5</t>
  </si>
  <si>
    <t>ГИБ</t>
  </si>
  <si>
    <t>ГКУЗ СП Дом ребенка АИСТЕНОК</t>
  </si>
  <si>
    <t>ГП1</t>
  </si>
  <si>
    <t>ГП2</t>
  </si>
  <si>
    <t>ГП6</t>
  </si>
  <si>
    <t>ГРД2</t>
  </si>
  <si>
    <t>ДГКБ</t>
  </si>
  <si>
    <t>ДРКБ</t>
  </si>
  <si>
    <t>ДСП</t>
  </si>
  <si>
    <t>Заиграевская ЦРБ</t>
  </si>
  <si>
    <t>РВФД</t>
  </si>
  <si>
    <t>РКБ</t>
  </si>
  <si>
    <t>РНД</t>
  </si>
  <si>
    <t>РПБ</t>
  </si>
  <si>
    <t>РПНД</t>
  </si>
  <si>
    <t>РПЦ</t>
  </si>
  <si>
    <t>РЦМП</t>
  </si>
  <si>
    <t>СП1</t>
  </si>
  <si>
    <t>СП2</t>
  </si>
  <si>
    <t>Станция переливания крови</t>
  </si>
  <si>
    <t>СП3</t>
  </si>
  <si>
    <t>ГП3</t>
  </si>
  <si>
    <t>ГБ4</t>
  </si>
  <si>
    <t>ССМП</t>
  </si>
  <si>
    <t>ГЦМП</t>
  </si>
  <si>
    <t>СтудПол</t>
  </si>
  <si>
    <t>РЦПБСиИЗ</t>
  </si>
  <si>
    <t>ЦВМ</t>
  </si>
  <si>
    <t>РКГБ</t>
  </si>
  <si>
    <t>РКВД</t>
  </si>
  <si>
    <t>ТЦМК</t>
  </si>
  <si>
    <t>РКПТД</t>
  </si>
  <si>
    <t>РПАБ</t>
  </si>
  <si>
    <t>Гусиноозерскаяс стом.пол.</t>
  </si>
  <si>
    <t>Расчетные показатели</t>
  </si>
  <si>
    <t>Показатели 342 постановления</t>
  </si>
  <si>
    <t>фактические данные</t>
  </si>
  <si>
    <t>Прогноз (абсолютные данные)</t>
  </si>
  <si>
    <t>на 100тыс.нас.</t>
  </si>
  <si>
    <t>на 1000 нас</t>
  </si>
  <si>
    <t>на1000нас</t>
  </si>
  <si>
    <r>
      <t>н</t>
    </r>
    <r>
      <rPr>
        <sz val="11"/>
        <color theme="1"/>
        <rFont val="Calibri"/>
        <family val="2"/>
        <charset val="204"/>
        <scheme val="minor"/>
      </rPr>
      <t>аселение</t>
    </r>
  </si>
  <si>
    <t>на 1000нас</t>
  </si>
  <si>
    <t>население РБ</t>
  </si>
  <si>
    <r>
      <t xml:space="preserve">на 1000 нас              </t>
    </r>
    <r>
      <rPr>
        <sz val="11"/>
        <color theme="1"/>
        <rFont val="Calibri"/>
        <family val="2"/>
        <charset val="204"/>
        <scheme val="minor"/>
      </rPr>
      <t>(по госпрограмме)</t>
    </r>
  </si>
  <si>
    <t>госпрограмма (абс.ч.)</t>
  </si>
  <si>
    <t>на 100 тыс. нас.</t>
  </si>
  <si>
    <t>госпрограмма</t>
  </si>
  <si>
    <t>Госпрограмма</t>
  </si>
  <si>
    <r>
      <t>на 100 тыс. нас.       (</t>
    </r>
    <r>
      <rPr>
        <sz val="11"/>
        <color theme="1"/>
        <rFont val="Calibri"/>
        <family val="2"/>
        <scheme val="minor"/>
      </rPr>
      <t>по госпрограмме)</t>
    </r>
  </si>
  <si>
    <t>Предложения по показателям ( индикаторам) Программы развития здравоохранения в Республике Бурятия до 2020 года                                       медицинскими организациями Республики Бурятия.                                                                            Индикатор 2.9 - Смертность от ишемической болезни сердца                                      Подпрограммы 2.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</si>
  <si>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на 100 тыс.нас.</t>
  </si>
  <si>
    <t>ГП№3</t>
  </si>
  <si>
    <t>на 100 тыс.нас</t>
  </si>
  <si>
    <t>на 100 тыс.нас. (по госпрограмме)</t>
  </si>
  <si>
    <t>Предложения по показателям ( индикаторам) Программы развития здравоохранения в Республике Бурятия до 2020 года                                       медицинскими организациями Республики Бурятия.                                                                            Индикатор 2.10 - Смертность от цереброваскулярных заболеваний                                       Подпрограммы 2.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</si>
  <si>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на 100 тыс. нас. (по госпрограмме)</t>
  </si>
  <si>
    <t>Предложения по показателям ( индикаторам) Программы развития здравоохранения в Республике Бурятия до 2020 года                                       медицинскими организациями Республики Бурятия.                                                                            Индикатор 1.27 - Смертность от самоубийств                                                                             Подпрограммы 1. "Профилактика заболеваний и формирование здорового образа жизни. Развитие первичной медико-санитарной помощи"</t>
  </si>
  <si>
    <t>Младенческая смертность</t>
  </si>
  <si>
    <t>родилось</t>
  </si>
  <si>
    <t>число умерших</t>
  </si>
  <si>
    <t>на 1000</t>
  </si>
  <si>
    <t>прогноз</t>
  </si>
  <si>
    <t>г. С-Байкальск</t>
  </si>
  <si>
    <t>Итого по р-нам</t>
  </si>
  <si>
    <t>поликлиника № 1</t>
  </si>
  <si>
    <t>поликлиника № 2</t>
  </si>
  <si>
    <t>поликлиника № 3</t>
  </si>
  <si>
    <t>гор больница № 4</t>
  </si>
  <si>
    <t>гор больница № 5</t>
  </si>
  <si>
    <t>поликлиника № 6</t>
  </si>
  <si>
    <t>Улан-Удэ</t>
  </si>
  <si>
    <t>дом ребенка</t>
  </si>
  <si>
    <t>Всего по республ</t>
  </si>
  <si>
    <t>население 0-17 лет</t>
  </si>
  <si>
    <t>на 10000</t>
  </si>
  <si>
    <r>
      <t>2012</t>
    </r>
    <r>
      <rPr>
        <sz val="11"/>
        <color theme="1"/>
        <rFont val="Calibri"/>
        <family val="2"/>
        <charset val="204"/>
      </rPr>
      <t>*</t>
    </r>
  </si>
  <si>
    <t>Предложения МЗ РБ</t>
  </si>
  <si>
    <t>Муниципальные образования</t>
  </si>
  <si>
    <t>М - Шибирский</t>
  </si>
  <si>
    <t>Доля абациллированных больных туберкулезом от числа больных туберкулезом с бактериовыделением в Республике Бурятия за 2012-2020гг.</t>
  </si>
  <si>
    <t>Показатель материнской смертности</t>
  </si>
  <si>
    <t>ГРД№2</t>
  </si>
  <si>
    <t>Охват неонатальным скринингом (доля % обследованных на неонатальные заболевания, от общего числа новорожденных</t>
  </si>
  <si>
    <t xml:space="preserve">Доля обследованных беременных женщин по новому алгоритму проведения комплексной пренатальной диагностики нарушений развития ребенка от числа поставленных на учет в первом триместре </t>
  </si>
  <si>
    <t xml:space="preserve">Доля % умерших детей от числа поступивших </t>
  </si>
  <si>
    <t>М – Шибирский</t>
  </si>
  <si>
    <t>г  С – Байкальск</t>
  </si>
  <si>
    <t>на 100 тыс. населения</t>
  </si>
  <si>
    <t>Задача - развитие первичной медико-санитарной помощи, системы медицинской профилактики неинфекционных и инфекционных заболеваний, формирование здорового образа жизни у населения Республики Бурятия</t>
  </si>
  <si>
    <t>на 1 млн. населения</t>
  </si>
  <si>
    <t>1.13</t>
  </si>
  <si>
    <t>0, 00</t>
  </si>
  <si>
    <t>1.14</t>
  </si>
  <si>
    <t>1.16</t>
  </si>
  <si>
    <t>1.15</t>
  </si>
  <si>
    <t>Учреждения</t>
  </si>
  <si>
    <t>Значения показателей, %</t>
  </si>
  <si>
    <t>Задача - повышение доступности и качества медицинской помощи матерям и детям</t>
  </si>
  <si>
    <t>Охват  аудиологическим скринингом, %</t>
  </si>
  <si>
    <t>Индикатор 4.6. Доля женщин с преждевременными родами, родоразрешенных в перинатальных центрах (доля (процент) женщин с преждевременными родами, которые были родоразрешены в перинатальных центрах )</t>
  </si>
  <si>
    <t>Индикатор 4.7. Выживаемость детей, имевших при рождении очень низкую и экстремально низкую массу тела в акушерском стационаре (доля (‰) выживших от числа новорожденных, родившихся с низкой и экстремально низкой массой тела в акушерском стационаре)</t>
  </si>
  <si>
    <t>ГРД 2</t>
  </si>
  <si>
    <t>Индикатор 4.10.Результативность мероприятий по профилактике абортов (доля (процент) женщин, принявших решение вынашивать беременность от числа женщин, обратившихся в медицинские организации по поводу прерывания беременности)</t>
  </si>
  <si>
    <t>Индикатор 4.11 Охват пар «мать – дитя»  химиопрофилактикой в соответствии с действующими стандартами</t>
  </si>
  <si>
    <t>Подпрограмма 5. Развитие медицинской реабилитации и санаторно-курортного лечения, в том числе детям</t>
  </si>
  <si>
    <t>Задача - развитие медицинской реабилитации и санаторно-курортного лечения, в том числе детей</t>
  </si>
  <si>
    <t>Подпрограмма 6. Оказание паллиативной помощи, в том числе детям</t>
  </si>
  <si>
    <t>Задача - развитие эффективной службы паллиативной помощи неизлечимым больным в Республике Бурятия</t>
  </si>
  <si>
    <t>случаев на 100 тыс.родившихся живыми</t>
  </si>
  <si>
    <t>Распространённость потребления табака среди взрослого населения</t>
  </si>
  <si>
    <t>Распространённость потребления табака среди детей и подростков</t>
  </si>
  <si>
    <t>1-2,8</t>
  </si>
  <si>
    <t>1-3,0</t>
  </si>
  <si>
    <t>Задача - повышение эффективности оказания специализированной включая высокотехнологичную, медицинской помощи, скорой, в том числе скорой специализированной медицинской помощи, медицинской эвакуации, развитие и внедрение инновационных методов диагностики, профилактики и лечения, а также основ персонализированной медицины</t>
  </si>
  <si>
    <t xml:space="preserve">Доля больных психическими расстройствами, повторно госпитализированных в течение года </t>
  </si>
  <si>
    <t>Доля станций  переливания крови, обеспечивающих</t>
  </si>
  <si>
    <t>современный уровень качества и безопасности компонентов крови</t>
  </si>
  <si>
    <t>Подпрограмма 3. Развитие государственно-частного партнерства (индикаторы определяются субъектом Российской Федерации)</t>
  </si>
  <si>
    <t>Задача - улучшение материально-технической базы медицинских организаций при реализации проектов государственно-частного партнерства</t>
  </si>
  <si>
    <t>Увеличение количества частных медицинских организаций в территориальной программе государственных гарантий оказания бесплатной медицинской помощи</t>
  </si>
  <si>
    <t>ед.</t>
  </si>
  <si>
    <t xml:space="preserve">Обеспеченность койками для оказания паллиативной помощи взрослым </t>
  </si>
  <si>
    <t>коек/100 тыс. взрослого населения</t>
  </si>
  <si>
    <t>Подпрограмма 7. Кадровое обеспечение системы здравоохранения</t>
  </si>
  <si>
    <t>Задача - улучшение обеспеченности государственной системы здравоохранения Республики Бурятия медицинскими кадрами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</si>
  <si>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</si>
  <si>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чел.</t>
  </si>
  <si>
    <t>Количество подготовленных специалистов по программам послевузовского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</si>
  <si>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</si>
  <si>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>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</t>
  </si>
  <si>
    <t>Доля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системы здравоохранения соответствующего субъекта Российской Федерации</t>
  </si>
  <si>
    <t>Доля аккредитованных специалистов</t>
  </si>
  <si>
    <t>Повышение удовлетворенности населения Республики Бурятия качеством и доступностью медицинской помощи</t>
  </si>
  <si>
    <t>ежегодно</t>
  </si>
  <si>
    <t>Потребление алкогольной продукции (в перерасчете на абсолютный алкоголь) *</t>
  </si>
  <si>
    <t>* индикатор республиканский, так как данных Бурстата по муниципальным образованиям нет</t>
  </si>
  <si>
    <t>Доля больных алкоголизмом, повторно госпитализированных в течение года *</t>
  </si>
  <si>
    <t>* индикатор республиканский, так как по сельским районам наркологических коек нет</t>
  </si>
  <si>
    <t>Доля больных наркоманиями, повторно госпитализированных в течение года *</t>
  </si>
  <si>
    <t>* - индикатор республиканский, так как наркологических коек в сельских районах нет</t>
  </si>
  <si>
    <t>Индикатор 1.2 Охват диспансеризацией детей-сирот и детей, находящихся в трудной жизненной ситуации (не менее процентов)</t>
  </si>
  <si>
    <t>учреждение</t>
  </si>
  <si>
    <t>Индикатор 1.3. Обеспечение возможности для бесплатной ежегодной диспансеризации детей , %</t>
  </si>
  <si>
    <t>Учреждение</t>
  </si>
  <si>
    <t>Ср/республиканский  показатель (по Программе МЗ РБ)</t>
  </si>
  <si>
    <t>Индикатор 4.3. Охват  аудиологическим скринингом (доля (процент) новорож
денных, обследованных на аудиологический скрининг  от общего числа новорожденных)</t>
  </si>
  <si>
    <t>Индикатор 5.1 Охват санаторно-курортным лечением пациентов, %</t>
  </si>
  <si>
    <t>я</t>
  </si>
  <si>
    <t xml:space="preserve">Индикатор 5.2.  Охват реабилитационной медицинской помощью пациентов  </t>
  </si>
  <si>
    <t xml:space="preserve">Еравнинский </t>
  </si>
  <si>
    <t xml:space="preserve">Иволгинский </t>
  </si>
  <si>
    <t>не более 1 чел</t>
  </si>
  <si>
    <t>16, 7</t>
  </si>
  <si>
    <t>0</t>
  </si>
  <si>
    <t>100.0</t>
  </si>
  <si>
    <t>Госпорграмма</t>
  </si>
  <si>
    <t>Предложения по показателям ( индикаторам) Программы развития здравоохранения в Республике Бурятия до 2020 года медицинскими организациями Республики Бурятия.                                                     
                       Индикатор 3  - Младенческая смертность</t>
  </si>
  <si>
    <t>Предложения по показателям ( индикаторам) Программы развития здравоохранения в Республике Бурятия до 2020 года медицинскими организациями Республики Бурятия.                                                     
                       Индикатор 2  - Материнская смертность</t>
  </si>
  <si>
    <t>Предложения по показателям ( индикаторам) Программы развития                          здравоохранения в Республике Бурятия до 2020 года                                                                            медицинскими организациями Республики Бурятия.                                                                            Индикатор 8 - Потребление алгокольной продукции (в перерасчете на абсолютный алкоголь)</t>
  </si>
  <si>
    <t>Предложения по показателям ( индикаторам) Программы развития                          здравоохранения в Республике Бурятия до 2020 года                                                                            медицинскими организациями Республики Бурятия.                                                                            Индикатор 9 - Распространенность потребления табака среди взрослого населения</t>
  </si>
  <si>
    <t>Предложения по показателям ( индикаторам) Программы развития                          здравоохранения в Республике Бурятия до 2020 года                                                                            медицинскими организациями Республики Бурятия.                                                                            Индикатор 10 - Распространенность потребления табака среди детей и подростков</t>
  </si>
  <si>
    <t>Индикатор 17. Приложения № 1 -Ожидаемая продолжительность жизнине при рождении</t>
  </si>
  <si>
    <t>Индикатор 1.1 Охват профилактическими медицинскими осмотрами детей</t>
  </si>
  <si>
    <t>Индикатор 1.11 Охват населения профилактическими осмотрами на туберкулез</t>
  </si>
  <si>
    <t>Индикатор 1.12   Заболеваемость дифтерией</t>
  </si>
  <si>
    <t>Индикатор 1.13   Заболеваемость кровью</t>
  </si>
  <si>
    <t>Индикатор 1.14   Заболеваемость краснухой</t>
  </si>
  <si>
    <t>Индикатор 1.15   Заболеваемость эпидемическим паротитом</t>
  </si>
  <si>
    <t>Индикатор 1.16   Заболеваемость острым вирусным гепатитом В</t>
  </si>
  <si>
    <t>Индикатор 1.17 Охват иммунизации населения против вирусного гепатита В в декретированные сроки</t>
  </si>
  <si>
    <t>Индикатор  1.18 Охват иммунизации населения против дифтерии, коклюша и столбняка в декретированные сроки</t>
  </si>
  <si>
    <t>Индикатор  1.19 Охват иммунизации населения против  кори в декретированные сроки</t>
  </si>
  <si>
    <t>Индикатор  1.20 Охват иммунизации населения против краснухи в декретированные сроки</t>
  </si>
  <si>
    <t>Индикатор  1.21 Охват иммунизации населения против эпидемического паротита в декретированные сроки</t>
  </si>
  <si>
    <t>Индикатор  1.22 Доля ВИЧ-инфицированных лиц, состоящих на диспансерном учете, от числа выявленных</t>
  </si>
  <si>
    <t>Индикатор  1.23 Доля больных алкоголизмом, повторно госпитализированных в течение года</t>
  </si>
  <si>
    <t>Индикатор  1.23 Доля больных наркоманиями, повторно госпитализированных в течение года</t>
  </si>
  <si>
    <t>Индикатор 1.28 Профилактические осмотры с целью раннего выявления туберкулеза, %</t>
  </si>
  <si>
    <t>Индикатор  2.2 Доля ВИЧ-инфицированных лиц, получающих антиретровирусную терапию, 
от числа состоящих на диспанчсерном учете</t>
  </si>
  <si>
    <t>Индикатор  2.3 Ожидаемая продолжительность ВИЧ-инфицированных лиц, получающих антиретровирусную терапию, 
в соответствии с действующими стандартами</t>
  </si>
  <si>
    <t>Индикатор  2.4 Число больных наркоманией, находящихся в ремисии от 1 года до 2 лет</t>
  </si>
  <si>
    <t>Индикатор  2.5 Число больных наркоманией, находящихся в ремисии более 2 лет</t>
  </si>
  <si>
    <t>Индикатор  2.6 Число больных алкоголизмом, находящихся в ремисии от 1 года до 2 лет</t>
  </si>
  <si>
    <t>Индикатор  2.7 Число больных алгоколизмом, находящихся в ремисии более 2 лет</t>
  </si>
  <si>
    <t>Индикатор 2.13 Доля выездов бригад скорой медицинской помощи со временем доезда до больного менее 20 минут</t>
  </si>
  <si>
    <t>Индикатор 2.14 Больничная летальность пострадавших в результате дорожно-транспортных происшествий</t>
  </si>
  <si>
    <t>Индикатор 2.15 Доля станций переливания крови, обеспечивающих современный уровень качества и безопасности компонентов крови</t>
  </si>
  <si>
    <t>Индикатор 3.10. Увеличение количества частных медицинских организаций в территориальной программе государственных гарантий оказания бесплатной медицинской помощи</t>
  </si>
  <si>
    <t>ССМП г.Улан-Удэ</t>
  </si>
  <si>
    <t>ССМП г. Улан-Удэ</t>
  </si>
  <si>
    <t>Задача -повышение доступности и качества медицинской помощи матерям и детям</t>
  </si>
  <si>
    <t>Индикатор 4.1 Доля обследованных беременных женщин по новому алгоритму проведения комплексной пренатальной диагностики нарушений развития ребенка от числа поставленных на учет в первом триместре , %</t>
  </si>
  <si>
    <t>Индикатор 4.2 Охват неонатальным скринингом</t>
  </si>
  <si>
    <t>Индикатор 4.8. Больничная летальность</t>
  </si>
  <si>
    <t>Индикатор 4.5. Смертность детей 0-17 лет</t>
  </si>
  <si>
    <t>Индикатор 4.4. Показатель ранней неонатальной смертности</t>
  </si>
  <si>
    <t xml:space="preserve">Индикатор 4.9. Первичная инвалидность у детей </t>
  </si>
  <si>
    <t>Индикатор 5.3. Охват реабилитационной медицинской помощью детей-инвалидов от числа нуждающихся  , %</t>
  </si>
  <si>
    <t xml:space="preserve">Индикатор 6.1. Обеспеченность койками для оказания паллиативной помощи взрослым </t>
  </si>
  <si>
    <t>Индикатор 6.2. Обеспеченность койками для оказания паллиативной помощи детям
  (коек/100 тыс. детского населения )</t>
  </si>
  <si>
    <t>Индикатор 7.1 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</si>
  <si>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Индикатор 7.2 Количество подготовленных специалистов по программам послевузоского медицинского и фармацевтического образования в государственных образовательных учреждениях дополнительного профессионального образования</t>
  </si>
  <si>
    <t>Индикатор 7.3 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высшего профессионального образования</t>
  </si>
  <si>
    <t>Индикатор 7.4 Количество подготовленных специалистов по программам дополнительного медицинского и фармацевтического образования в государственных образовательных учреждениях среднего профессионального образования</t>
  </si>
  <si>
    <t xml:space="preserve">Республика Бурятия </t>
  </si>
  <si>
    <t>Подпрограмма 9. Развитие информатизации в здравоохранении</t>
  </si>
  <si>
    <t>Индикатор 9.6.2. Доля медицинских специалистов, оказывающих первичный прием в рамках первичной медико-санитарной помощи, к которым предоставляется возможность записаться на прием к врачу в электроном виде через Интернет (на едином или региональном портале государственных услуг)</t>
  </si>
  <si>
    <t>Индикатор 9.6.1. Количество медицинских организаций 80% сотрудников профильных структурных подразделений которых, используют созданные информационные системы федерального уровня (нарастающим итогом)</t>
  </si>
  <si>
    <t>Индикатор 9.6.3. Доля расписаний приемов  медицинских специалистов, оказывающих первичный прием в рамках первичной медико-санитарной помощи, доступных на едином портале государственных услуг.</t>
  </si>
  <si>
    <t>Индикатор 9.10.1. Работы по переходу на ведение медицинских карт граждан, в электронном виде в соответствии с едиными стандартами (Процент медицинских карт граждан, представленных в электронном виде в соответствии с едиными стандартами, нарастающим итогом)</t>
  </si>
  <si>
    <t>Индикатор 9.10.2. Работы по наполнению электронных медицинских карт витальной информацией и информацией по оказанным медицинским услугам (% посещений от общего количества посещений, по результатам которых витальная информация и информация об оказанных медицинских услугах отражена  в электронной медицинской карте в соответствии с единым форматом)</t>
  </si>
  <si>
    <t>Индикатор 9.14. Создание автоматизированных рабочих мест для медицинских специалистов различных профилей. Количество профилей медицинских специалистов, для которых созданы автоматизированные рабочие места (нарастающим итогом)</t>
  </si>
  <si>
    <t>Подпрограмма 10. Совершенствование системы территориального планирования субъектов Российской Федерации
  (индикаторы определяются субъектом Российской Федерации)</t>
  </si>
  <si>
    <t>Задача - создание оптимальной функциональной сети медицинских организаций Республики Бурятия с учетом формирования трехуровневой системы оказания 
медицинской помощи</t>
  </si>
  <si>
    <t>Индикатор 10. Повышение удовлетворенности населения Республики Бурятия качеством и доступностью медицинской помощи</t>
  </si>
  <si>
    <t>Гос. задание</t>
  </si>
  <si>
    <t>перевыполнение</t>
  </si>
  <si>
    <t>1.      ГБУЗ «Бурятский республиканский клинический онкологический диспансер»</t>
  </si>
  <si>
    <t>2.      ГБУЗ «Бурятская республиканская станция переливания крови МЗ РБ»</t>
  </si>
  <si>
    <t>3.      ГБУЗ «Республиканское бюро судебно-медицинской экспертизы»</t>
  </si>
  <si>
    <t>4.      ГБУЗ «Республиканский врачебно-физкультурный диспансер МЗ РБ»</t>
  </si>
  <si>
    <t>5.      ГБУЗ « Республиканская клиническая больница им. Семашко» МЗ РБ</t>
  </si>
  <si>
    <t>6.      ГБУЗ «Республиканский клинический противотуберкулезный диспансер»</t>
  </si>
  <si>
    <t>7.      ГАУЗ «Республиканский наркологический диспансер»</t>
  </si>
  <si>
    <t>8.      ГБУЗ « Республиканский перинатальный центр МЗ РБ»</t>
  </si>
  <si>
    <t>9.      ГКУЗ «Республиканская психиатрическая больница МЗ РБ»</t>
  </si>
  <si>
    <t>10.  ГБУЗ «Республиканский психоневрологический диспансер»</t>
  </si>
  <si>
    <t>11.  АУЗ « Республиканская стоматологическая поликлиника»</t>
  </si>
  <si>
    <t>12.  ГАУЗ «Центр сертификации и контроля качества лекарственных средств МЗ РБ»</t>
  </si>
  <si>
    <t>13.  ГКУЗ «Специализированный психоневрологический дом ребенка «Аистенок»</t>
  </si>
  <si>
    <t>14.  ГБУЗ «Городская клиническая больница скорой медицинской помощи им. В.В. Ангапова»</t>
  </si>
  <si>
    <t>15.  ГБУЗ «Городская больница №2»</t>
  </si>
  <si>
    <t>16.  ГБУЗ «Городская больница №5»</t>
  </si>
  <si>
    <t>17.  ГБУЗ «Городская поликлиника №2»</t>
  </si>
  <si>
    <t>18.  ГБУЗ «Городская поликлиника №3»</t>
  </si>
  <si>
    <t>19.  ГАУЗ «Детская стоматологическая поликлиника»</t>
  </si>
  <si>
    <t>20.  ГАУЗ «Студенческая поликлиника»</t>
  </si>
  <si>
    <t>21.  ГАУЗ «Стоматологическая поликлиника №1»</t>
  </si>
  <si>
    <t>22.  ГАУЗ «Стоматологическая поликлиника №2»</t>
  </si>
  <si>
    <t>23.  ГАУЗ «Стоматологическая поликлиника №3»</t>
  </si>
  <si>
    <t>24.  ГБУЗ «Городская инфекционная больница»</t>
  </si>
  <si>
    <t>25.  ГБУЗ «Городской центр медицинской профилактики»</t>
  </si>
  <si>
    <t>26.  ГБУЗ «Баргузинская центральная районная больница»</t>
  </si>
  <si>
    <t>27.  ГБУЗ «Бичурская центральная районная больница»</t>
  </si>
  <si>
    <t>28.  ГБУЗ «Еравнинская центральная районная больница»</t>
  </si>
  <si>
    <t>29.  ГБУЗ «Иволгинская центральная районная больница»</t>
  </si>
  <si>
    <t>30.  ГБУЗ «Кижингинская центральная районная больница»</t>
  </si>
  <si>
    <t>31.  ГБУЗ «Курумканская центральная районная больница»</t>
  </si>
  <si>
    <t>32.  ГБУЗ «Кяхтинская центральная районная больница»</t>
  </si>
  <si>
    <t>33.  ГБУЗ «Муйская центральная районная больница»</t>
  </si>
  <si>
    <t>34.  ГБУЗ «Мухоршибирская центральная районная больница»</t>
  </si>
  <si>
    <t>35.  ГБУЗ «Нижнеангарская центральная районная больница»</t>
  </si>
  <si>
    <t>36.  ГБУЗ «Петропавловская центральная районная больница»</t>
  </si>
  <si>
    <t>37.  ГБУЗ «Прибайкальская центральная районная больница»</t>
  </si>
  <si>
    <t>38.  ГБУЗ «Тарбагатайская центральная районная больница»</t>
  </si>
  <si>
    <t>39.  ГБУЗ «Тункинская центральная районная больница»</t>
  </si>
  <si>
    <t>40.  ГАУЗ «Детская клиническая больница с ЦМР»</t>
  </si>
  <si>
    <t>41.  ГБУЗ «Хоринская центральная районная больница»</t>
  </si>
  <si>
    <t>42. ГБУЗ "Гусиноозерская центральная районная больница"</t>
  </si>
  <si>
    <t>43.  ГБУЗ «Закаменская центральная районная больница»</t>
  </si>
  <si>
    <t>44. ГБУЗ "Городская поликлиника №6"</t>
  </si>
  <si>
    <t>45.      ГАУЗ «Детская республиканская клиническая больница»</t>
  </si>
  <si>
    <t>46.      ГБУЗ «Республиканский кожно-венерологический диспансер»</t>
  </si>
  <si>
    <t>47   ГБУЗ «Республиканское патологоанатомическое бюро МЗ РБ»</t>
  </si>
  <si>
    <t>48.      ГБУЗ «Республиканский центр по профилактике и борьбе со СПИД и инфекционными заболеваниями»</t>
  </si>
  <si>
    <t>49      ГБУЗ «Территориальный центр медицины катастроф РБ»</t>
  </si>
  <si>
    <t>50.  ГБУЗ «Республиканская клиническая больница восстановительного лечения «Центр восточной медицины»</t>
  </si>
  <si>
    <t>51.  ГБУЗ «Республиканская клиническая гинекологическая больница»</t>
  </si>
  <si>
    <t>52.  ГБУЗ «Республиканский центр медицинской профилактики»</t>
  </si>
  <si>
    <t>53.  ГБУЗ «Городская больница №4»</t>
  </si>
  <si>
    <t>54.  ГБУЗ «Городская поликлиника №1»</t>
  </si>
  <si>
    <t>55.  ГАУЗ «Стоматологическая поликлиника г. Гусиноозерска»</t>
  </si>
  <si>
    <t>56.  ГБУЗ «Городской родильный дом №2»</t>
  </si>
  <si>
    <t>57.  ГБУЗ «Станция скорой медицинской помощи»</t>
  </si>
  <si>
    <t>58.  ГБУЗ «Баунтовская центральная районная больница»</t>
  </si>
  <si>
    <t>59.  ГБУЗ «Заиграевская центральная районная больница»</t>
  </si>
  <si>
    <t>60.  ГБУЗ «Кабанская центральная районная больница»</t>
  </si>
  <si>
    <t>61.  ГБУЗ «Окинская центральная районная больница»</t>
  </si>
  <si>
    <t>62.  ГБУЗ «Республиканский медицинский информационно-аналитический центр»</t>
  </si>
  <si>
    <t>гос. задание</t>
  </si>
  <si>
    <t>42.  ГБУЗ «Гусиноозерская центральная районная больница»</t>
  </si>
  <si>
    <t>47.   ГБУЗ «Республиканское патологоанатомическое бюро МЗ РБ»</t>
  </si>
  <si>
    <t>49.      ГБУЗ «Территориальный центр медицины катастроф РБ»</t>
  </si>
  <si>
    <t>не выполнение</t>
  </si>
  <si>
    <t>9.      ГБУЗ «Республиканская психиатрическая больница МЗ РБ»</t>
  </si>
  <si>
    <t>47. ГБУЗ «Республиканское патологоанатомическое бюро МЗ РБ»</t>
  </si>
  <si>
    <t>47.  ГБУЗ «Республиканское патологоанатомическое бюро МЗ РБ»</t>
  </si>
  <si>
    <t>Количество созданных экспериментальных операционных с использованием животных</t>
  </si>
  <si>
    <t>49.     ГБУЗ «Территориальный центр медицины катастроф РБ»</t>
  </si>
  <si>
    <t>Индикатор 7.5 Количество созданных экспериментальных операционных с использованием животных</t>
  </si>
  <si>
    <t xml:space="preserve">Количество обучающихся, прошедших подготовку в обучающих симуляционных центрах </t>
  </si>
  <si>
    <t xml:space="preserve">Индикатор 7.6 Количество обучающихся, прошедших подготовку в обучающих симуляционных центрах </t>
  </si>
  <si>
    <t>ф № 17</t>
  </si>
  <si>
    <t xml:space="preserve">  за  2012 год.</t>
  </si>
  <si>
    <t xml:space="preserve">  за  2013 год.</t>
  </si>
  <si>
    <t xml:space="preserve">  за  2014 год.</t>
  </si>
  <si>
    <t xml:space="preserve">  за  2015 год.</t>
  </si>
  <si>
    <t xml:space="preserve">  за  2016 год.</t>
  </si>
  <si>
    <t xml:space="preserve">  за  2017 год.</t>
  </si>
  <si>
    <t xml:space="preserve">  за  2018 год.</t>
  </si>
  <si>
    <t xml:space="preserve">  за  2019 год.</t>
  </si>
  <si>
    <t xml:space="preserve">  за  2020 год.</t>
  </si>
  <si>
    <t>Ф № 17       абс число врачей  2012 г</t>
  </si>
  <si>
    <r>
      <t>СООТНОШ. ВРАЧЕЙ К СР.М.П.</t>
    </r>
    <r>
      <rPr>
        <b/>
        <sz val="8"/>
        <rFont val="Arial Cyr"/>
        <charset val="204"/>
      </rPr>
      <t>1:2,9</t>
    </r>
  </si>
  <si>
    <t>Средний мед.персонал</t>
  </si>
  <si>
    <t>СМП</t>
  </si>
  <si>
    <t>врачи</t>
  </si>
  <si>
    <t xml:space="preserve">абс число  </t>
  </si>
  <si>
    <t>Республиканская клиническая    больница им.Н.А.Семашко</t>
  </si>
  <si>
    <t>Детская республиканская клиническая больница</t>
  </si>
  <si>
    <t>Республиканский перинатальный центр</t>
  </si>
  <si>
    <t>Респ. психоневрологический дисп-р</t>
  </si>
  <si>
    <t>Республиканский  наркологический диспансер</t>
  </si>
  <si>
    <t>Респ.клинич.противотуберкулёзный дисп-р</t>
  </si>
  <si>
    <t>Республ. кожно-венерологический  диспансер</t>
  </si>
  <si>
    <t>Бурятский респ. клинич. онкологический диспансер</t>
  </si>
  <si>
    <t>Республ. клиническая гинекологическая больница</t>
  </si>
  <si>
    <t>РКБВЛ ЦВМ</t>
  </si>
  <si>
    <t>Респ. психиатрическая б-ца</t>
  </si>
  <si>
    <t>1в4</t>
  </si>
  <si>
    <t>Респ. стоматолог-я пол-ка</t>
  </si>
  <si>
    <t>Респ. врачебно-физкультурный дисп-р</t>
  </si>
  <si>
    <t>1в5</t>
  </si>
  <si>
    <t>Респ. центр по профилактике СПИД и ИЗ</t>
  </si>
  <si>
    <t>Республиканское патологоанатомическое бюро</t>
  </si>
  <si>
    <t>Респ. центр лицензирования  мед. и фарм. деят.</t>
  </si>
  <si>
    <t xml:space="preserve">Территориальный центр медицины катастроф </t>
  </si>
  <si>
    <t>Центр сертиф. и контроля кач. лекарств. средств</t>
  </si>
  <si>
    <t>Респ. центр медицинской профилактики</t>
  </si>
  <si>
    <t>Респ.мед. информационно-аналитический центр</t>
  </si>
  <si>
    <t>1в2</t>
  </si>
  <si>
    <t>Дом ребёнка   “Аистёнок”</t>
  </si>
  <si>
    <t>Респ.бюро судмедэкспертизы</t>
  </si>
  <si>
    <t>Респ.станция переливания крови</t>
  </si>
  <si>
    <t>Аппарат МЗ РБ</t>
  </si>
  <si>
    <t>У-Удэ медколледж</t>
  </si>
  <si>
    <t>Байкальский медколледж</t>
  </si>
  <si>
    <t xml:space="preserve">ИТОГО </t>
  </si>
  <si>
    <t xml:space="preserve">ВРАЧИ </t>
  </si>
  <si>
    <t>ГК БСМП им.В.В.Ангапова</t>
  </si>
  <si>
    <t xml:space="preserve"> Гор.больница № 1</t>
  </si>
  <si>
    <t xml:space="preserve"> Гор.больница № 2</t>
  </si>
  <si>
    <t>1в3</t>
  </si>
  <si>
    <t xml:space="preserve"> Гор.больница №4</t>
  </si>
  <si>
    <t xml:space="preserve"> Гор.больница № 5</t>
  </si>
  <si>
    <t xml:space="preserve"> Гор.больница № 6</t>
  </si>
  <si>
    <t xml:space="preserve"> Горроддом № 2</t>
  </si>
  <si>
    <t xml:space="preserve"> Гор. инфекционная б-ца</t>
  </si>
  <si>
    <t xml:space="preserve"> Дет. гор. клиническая больница № 2</t>
  </si>
  <si>
    <t xml:space="preserve"> Детская больница "Сагаан Дали"</t>
  </si>
  <si>
    <t xml:space="preserve"> Поликлиника №1</t>
  </si>
  <si>
    <t xml:space="preserve"> Поликлиника №2</t>
  </si>
  <si>
    <t xml:space="preserve"> Поликлиника №3</t>
  </si>
  <si>
    <t xml:space="preserve"> Поликлиника №6</t>
  </si>
  <si>
    <t xml:space="preserve"> Студенческая пол-ка</t>
  </si>
  <si>
    <t xml:space="preserve"> Стоматолог. пол-ка № 1</t>
  </si>
  <si>
    <t xml:space="preserve"> Стоматолог. пол-ка № 2</t>
  </si>
  <si>
    <t xml:space="preserve"> Стоматолог. пол-ка № 3</t>
  </si>
  <si>
    <t xml:space="preserve"> Дет. стоматол. пол-ка</t>
  </si>
  <si>
    <t xml:space="preserve"> Гор. центр мед.проф.</t>
  </si>
  <si>
    <t>Гор.станция скорой медпомощи</t>
  </si>
  <si>
    <t>Комитет здравоохр-ния</t>
  </si>
  <si>
    <r>
      <t xml:space="preserve">ВРАЧИ </t>
    </r>
    <r>
      <rPr>
        <sz val="14"/>
        <rFont val="Arial Cyr"/>
        <charset val="204"/>
      </rPr>
      <t>(без СЭС)</t>
    </r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</si>
  <si>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</si>
  <si>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</si>
  <si>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</si>
  <si>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</si>
  <si>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</si>
  <si>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</si>
  <si>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</si>
  <si>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</si>
  <si>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</si>
  <si>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абс число  2009 г</t>
  </si>
  <si>
    <t>абс число  2010г</t>
  </si>
  <si>
    <t>абс число  2011 г</t>
  </si>
  <si>
    <t>ОБЕСПЕЧЕННОСТЬ ВРАЧАМИ</t>
  </si>
  <si>
    <t xml:space="preserve">Числ-сть населения  на 01.01.2012г </t>
  </si>
  <si>
    <t>абс.число Средний мед.персонал</t>
  </si>
  <si>
    <t>СООТНОШ. ВРАЧЕЙ К СР.М.П.1:2,8</t>
  </si>
  <si>
    <t xml:space="preserve">абс число врачей  </t>
  </si>
  <si>
    <t xml:space="preserve">Числ-сть населения  на 01.01.2013г </t>
  </si>
  <si>
    <t>Мухоршибирс</t>
  </si>
  <si>
    <t>Стом.пол-ка г.Гусин.</t>
  </si>
  <si>
    <t>ИТОГО по районам</t>
  </si>
  <si>
    <t>Респ. учрежд.</t>
  </si>
  <si>
    <t>ВСЕГО по РБ</t>
  </si>
  <si>
    <t>Республика (Госпрограмма)</t>
  </si>
  <si>
    <t>Республика Госпрограмма</t>
  </si>
  <si>
    <t>Ср/республиканский  показатель (по Госпрограмме МЗ РБ)</t>
  </si>
  <si>
    <t>Показатель заболеваемости туберкулезом в Республике Бурятия 2012-2018гг.</t>
  </si>
  <si>
    <t>Показатель смертности в Республике Бурятия за 2012-2018гг.</t>
  </si>
  <si>
    <t>Доля прекративших бактериовыделение среди впервые выявленных больных туберкулезом взятых на учет в предыдущем году по Республике Бурятия за 2012-2020гг.</t>
  </si>
  <si>
    <t>Предложения по показателям ( индикаторам) Программы развития здравоохранения в Республике Бурятия до 2020 года                                       медицинскими организациями Республики Бурятия.                                                                            Индикатор 1 Приложения № 1 - Смертность от всех причин</t>
  </si>
  <si>
    <t>Предложения по показателям ( индикаторам) Программы развития здравоохранения в Республике Бурятия до 2020 года                                       медицинскими организациями Республики Бурятия.                                                                            Индикатор 6  Приложения № 1 - Смертность от новообразований                                       ( в том числе от злокачественных )</t>
  </si>
  <si>
    <t>Предложения по показателям ( индикаторам) Программы развития здравоохранения в Республике Бурятия до 2020 года                                       медицинскими организациями Республики Бурятия.                                                                            Индикатор 4  Приложения № 1 - Смертность от болезней системы кровообращения</t>
  </si>
  <si>
    <t>Предложения по показателям ( индикаторам) Программы развития здравоохранения в Республике Бурятия до 2020 года                                       медицинскими организациями Республики Бурятия.                                                                            Индикатор 5  Приложения № 1 - Смертность от дорожно-транспортных происшествий</t>
  </si>
  <si>
    <t>нет 2011г.</t>
  </si>
  <si>
    <t>нет 2011, 2012</t>
  </si>
  <si>
    <t>нет 2011,2012 нет фактов, нет прогноза</t>
  </si>
  <si>
    <t>не совпадают</t>
  </si>
  <si>
    <t>нет 2011,2012,2013</t>
  </si>
  <si>
    <t>факт Бурятстат</t>
  </si>
  <si>
    <t>данные РПТД</t>
  </si>
  <si>
    <t>в госпрограмма-не менее</t>
  </si>
  <si>
    <t>не менее</t>
  </si>
  <si>
    <t>название предложенное РПТД</t>
  </si>
  <si>
    <t>разница между РБ и госпрограмой</t>
  </si>
  <si>
    <t>факт Бурятстата</t>
  </si>
  <si>
    <t>нет 2011,2012 не совпадают средреспуб-й и госпорграмма</t>
  </si>
  <si>
    <t>нет 2011, 2012г. не совпадают ср/респуб. И госпрограмма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</si>
</sst>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0.0%"/>
    <numFmt numFmtId="166" formatCode="0.00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6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 Cyr"/>
      <charset val="204"/>
    </font>
    <font>
      <sz val="8"/>
      <color rgb="FF00206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11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9"/>
      <name val="Arial Cyr"/>
      <family val="2"/>
      <charset val="204"/>
    </font>
    <font>
      <sz val="14"/>
      <name val="Arial Cyr"/>
      <charset val="204"/>
    </font>
    <font>
      <sz val="10"/>
      <color rgb="FF002060"/>
      <name val="Times New Roman"/>
      <family val="1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47" fillId="0" borderId="0"/>
    <xf numFmtId="0" fontId="9" fillId="0" borderId="0"/>
    <xf numFmtId="44" fontId="87" fillId="0" borderId="0" applyFont="0" applyFill="0" applyBorder="0" applyAlignment="0" applyProtection="0"/>
  </cellStyleXfs>
  <cellXfs count="8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1" fontId="0" fillId="0" borderId="5" xfId="0" applyNumberForma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right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0" fillId="3" borderId="16" xfId="0" applyFont="1" applyFill="1" applyBorder="1" applyAlignment="1">
      <alignment vertical="center" wrapText="1"/>
    </xf>
    <xf numFmtId="0" fontId="12" fillId="0" borderId="0" xfId="1"/>
    <xf numFmtId="0" fontId="22" fillId="3" borderId="10" xfId="1" applyFont="1" applyFill="1" applyBorder="1" applyAlignment="1">
      <alignment horizontal="center"/>
    </xf>
    <xf numFmtId="0" fontId="31" fillId="3" borderId="8" xfId="1" applyFont="1" applyFill="1" applyBorder="1" applyAlignment="1">
      <alignment horizontal="center"/>
    </xf>
    <xf numFmtId="0" fontId="31" fillId="3" borderId="10" xfId="1" applyFont="1" applyFill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2" fillId="0" borderId="1" xfId="1" applyFont="1" applyBorder="1" applyAlignment="1">
      <alignment vertical="top" wrapText="1"/>
    </xf>
    <xf numFmtId="0" fontId="22" fillId="0" borderId="1" xfId="1" applyFont="1" applyBorder="1" applyAlignment="1">
      <alignment horizontal="center" wrapText="1"/>
    </xf>
    <xf numFmtId="2" fontId="22" fillId="0" borderId="1" xfId="1" applyNumberFormat="1" applyFont="1" applyBorder="1" applyAlignment="1">
      <alignment horizontal="center"/>
    </xf>
    <xf numFmtId="0" fontId="12" fillId="0" borderId="1" xfId="1" applyBorder="1" applyAlignment="1">
      <alignment horizontal="center" vertical="center"/>
    </xf>
    <xf numFmtId="0" fontId="12" fillId="0" borderId="1" xfId="1" applyBorder="1"/>
    <xf numFmtId="0" fontId="32" fillId="3" borderId="10" xfId="1" applyFont="1" applyFill="1" applyBorder="1" applyAlignment="1">
      <alignment horizontal="center" wrapText="1"/>
    </xf>
    <xf numFmtId="16" fontId="22" fillId="3" borderId="8" xfId="1" applyNumberFormat="1" applyFont="1" applyFill="1" applyBorder="1" applyAlignment="1">
      <alignment horizontal="center"/>
    </xf>
    <xf numFmtId="0" fontId="22" fillId="3" borderId="10" xfId="1" applyFont="1" applyFill="1" applyBorder="1" applyAlignment="1">
      <alignment vertical="top" wrapText="1"/>
    </xf>
    <xf numFmtId="16" fontId="22" fillId="3" borderId="1" xfId="1" applyNumberFormat="1" applyFont="1" applyFill="1" applyBorder="1" applyAlignment="1">
      <alignment horizontal="center"/>
    </xf>
    <xf numFmtId="0" fontId="22" fillId="3" borderId="1" xfId="1" applyFont="1" applyFill="1" applyBorder="1" applyAlignment="1">
      <alignment horizontal="left" vertical="top" wrapText="1"/>
    </xf>
    <xf numFmtId="2" fontId="22" fillId="3" borderId="1" xfId="1" applyNumberFormat="1" applyFont="1" applyFill="1" applyBorder="1" applyAlignment="1">
      <alignment horizontal="center"/>
    </xf>
    <xf numFmtId="0" fontId="22" fillId="3" borderId="10" xfId="1" applyFont="1" applyFill="1" applyBorder="1" applyAlignment="1">
      <alignment horizontal="left" vertical="top" wrapText="1"/>
    </xf>
    <xf numFmtId="0" fontId="32" fillId="3" borderId="10" xfId="1" applyFont="1" applyFill="1" applyBorder="1" applyAlignment="1">
      <alignment horizontal="center" vertical="top" wrapText="1"/>
    </xf>
    <xf numFmtId="0" fontId="18" fillId="0" borderId="0" xfId="1" applyFont="1"/>
    <xf numFmtId="164" fontId="0" fillId="0" borderId="1" xfId="0" applyNumberFormat="1" applyBorder="1" applyAlignment="1">
      <alignment horizontal="center"/>
    </xf>
    <xf numFmtId="0" fontId="21" fillId="3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11" fillId="0" borderId="0" xfId="1" applyFont="1"/>
    <xf numFmtId="0" fontId="13" fillId="7" borderId="1" xfId="0" applyFont="1" applyFill="1" applyBorder="1"/>
    <xf numFmtId="0" fontId="13" fillId="7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/>
    <xf numFmtId="0" fontId="47" fillId="0" borderId="0" xfId="2"/>
    <xf numFmtId="0" fontId="47" fillId="0" borderId="0" xfId="2" applyAlignment="1"/>
    <xf numFmtId="164" fontId="47" fillId="0" borderId="0" xfId="2" applyNumberFormat="1" applyAlignment="1">
      <alignment horizontal="center"/>
    </xf>
    <xf numFmtId="2" fontId="47" fillId="0" borderId="0" xfId="2" applyNumberFormat="1" applyAlignment="1">
      <alignment horizontal="center"/>
    </xf>
    <xf numFmtId="2" fontId="47" fillId="7" borderId="0" xfId="2" applyNumberFormat="1" applyFill="1" applyAlignment="1">
      <alignment horizontal="center"/>
    </xf>
    <xf numFmtId="0" fontId="39" fillId="0" borderId="27" xfId="2" applyFont="1" applyBorder="1" applyAlignment="1">
      <alignment wrapText="1"/>
    </xf>
    <xf numFmtId="1" fontId="37" fillId="7" borderId="1" xfId="2" applyNumberFormat="1" applyFont="1" applyFill="1" applyBorder="1" applyAlignment="1">
      <alignment horizontal="center"/>
    </xf>
    <xf numFmtId="0" fontId="37" fillId="0" borderId="2" xfId="2" applyFont="1" applyBorder="1"/>
    <xf numFmtId="0" fontId="37" fillId="7" borderId="1" xfId="2" applyFont="1" applyFill="1" applyBorder="1" applyAlignment="1">
      <alignment horizontal="center"/>
    </xf>
    <xf numFmtId="1" fontId="37" fillId="0" borderId="1" xfId="2" applyNumberFormat="1" applyFont="1" applyBorder="1" applyAlignment="1">
      <alignment horizontal="center"/>
    </xf>
    <xf numFmtId="0" fontId="37" fillId="7" borderId="1" xfId="2" applyFont="1" applyFill="1" applyBorder="1" applyAlignment="1">
      <alignment horizontal="center" vertical="center" wrapText="1"/>
    </xf>
    <xf numFmtId="0" fontId="42" fillId="7" borderId="1" xfId="2" applyFont="1" applyFill="1" applyBorder="1" applyAlignment="1">
      <alignment horizontal="center" vertical="center"/>
    </xf>
    <xf numFmtId="0" fontId="37" fillId="0" borderId="25" xfId="2" applyFont="1" applyBorder="1"/>
    <xf numFmtId="0" fontId="37" fillId="0" borderId="26" xfId="2" applyFont="1" applyBorder="1"/>
    <xf numFmtId="0" fontId="43" fillId="7" borderId="1" xfId="2" applyFont="1" applyFill="1" applyBorder="1" applyAlignment="1">
      <alignment horizontal="center" wrapText="1"/>
    </xf>
    <xf numFmtId="0" fontId="37" fillId="7" borderId="1" xfId="2" applyFont="1" applyFill="1" applyBorder="1" applyAlignment="1">
      <alignment horizontal="center" vertical="center"/>
    </xf>
    <xf numFmtId="0" fontId="37" fillId="0" borderId="2" xfId="2" applyFont="1" applyBorder="1" applyAlignment="1">
      <alignment horizontal="left" wrapText="1"/>
    </xf>
    <xf numFmtId="0" fontId="37" fillId="7" borderId="1" xfId="2" applyFont="1" applyFill="1" applyBorder="1" applyAlignment="1">
      <alignment horizontal="center" wrapText="1"/>
    </xf>
    <xf numFmtId="0" fontId="44" fillId="0" borderId="25" xfId="2" applyFont="1" applyBorder="1"/>
    <xf numFmtId="0" fontId="44" fillId="7" borderId="1" xfId="2" applyFont="1" applyFill="1" applyBorder="1" applyAlignment="1">
      <alignment horizontal="center"/>
    </xf>
    <xf numFmtId="1" fontId="44" fillId="7" borderId="1" xfId="2" applyNumberFormat="1" applyFont="1" applyFill="1" applyBorder="1" applyAlignment="1">
      <alignment horizontal="center"/>
    </xf>
    <xf numFmtId="0" fontId="44" fillId="0" borderId="1" xfId="2" applyFont="1" applyBorder="1"/>
    <xf numFmtId="0" fontId="44" fillId="0" borderId="25" xfId="2" applyFont="1" applyFill="1" applyBorder="1"/>
    <xf numFmtId="0" fontId="44" fillId="0" borderId="2" xfId="2" applyFont="1" applyBorder="1" applyAlignment="1">
      <alignment wrapText="1"/>
    </xf>
    <xf numFmtId="0" fontId="44" fillId="0" borderId="1" xfId="2" applyFont="1" applyBorder="1" applyAlignment="1">
      <alignment horizontal="center"/>
    </xf>
    <xf numFmtId="0" fontId="39" fillId="0" borderId="2" xfId="2" applyFont="1" applyBorder="1"/>
    <xf numFmtId="0" fontId="39" fillId="0" borderId="1" xfId="2" applyFont="1" applyBorder="1" applyAlignment="1">
      <alignment horizontal="center"/>
    </xf>
    <xf numFmtId="1" fontId="37" fillId="2" borderId="1" xfId="2" applyNumberFormat="1" applyFont="1" applyFill="1" applyBorder="1" applyAlignment="1">
      <alignment horizontal="center"/>
    </xf>
    <xf numFmtId="1" fontId="39" fillId="0" borderId="1" xfId="2" applyNumberFormat="1" applyFont="1" applyBorder="1" applyAlignment="1">
      <alignment horizontal="center" vertical="center"/>
    </xf>
    <xf numFmtId="164" fontId="40" fillId="7" borderId="1" xfId="2" applyNumberFormat="1" applyFont="1" applyFill="1" applyBorder="1" applyAlignment="1">
      <alignment horizontal="center"/>
    </xf>
    <xf numFmtId="0" fontId="47" fillId="0" borderId="1" xfId="2" applyBorder="1"/>
    <xf numFmtId="164" fontId="41" fillId="0" borderId="1" xfId="2" applyNumberFormat="1" applyFont="1" applyBorder="1" applyAlignment="1">
      <alignment horizontal="center" vertical="center"/>
    </xf>
    <xf numFmtId="0" fontId="39" fillId="7" borderId="1" xfId="2" applyFont="1" applyFill="1" applyBorder="1"/>
    <xf numFmtId="0" fontId="39" fillId="7" borderId="1" xfId="2" applyFont="1" applyFill="1" applyBorder="1" applyAlignment="1">
      <alignment wrapText="1"/>
    </xf>
    <xf numFmtId="164" fontId="45" fillId="7" borderId="1" xfId="2" applyNumberFormat="1" applyFont="1" applyFill="1" applyBorder="1" applyAlignment="1">
      <alignment horizontal="center"/>
    </xf>
    <xf numFmtId="164" fontId="45" fillId="7" borderId="1" xfId="2" applyNumberFormat="1" applyFont="1" applyFill="1" applyBorder="1" applyAlignment="1">
      <alignment horizontal="center"/>
    </xf>
    <xf numFmtId="164" fontId="45" fillId="7" borderId="1" xfId="2" applyNumberFormat="1" applyFont="1" applyFill="1" applyBorder="1" applyAlignment="1">
      <alignment horizontal="center"/>
    </xf>
    <xf numFmtId="164" fontId="45" fillId="7" borderId="1" xfId="2" applyNumberFormat="1" applyFont="1" applyFill="1" applyBorder="1" applyAlignment="1">
      <alignment horizontal="center"/>
    </xf>
    <xf numFmtId="164" fontId="37" fillId="7" borderId="1" xfId="2" applyNumberFormat="1" applyFont="1" applyFill="1" applyBorder="1" applyAlignment="1">
      <alignment horizontal="center"/>
    </xf>
    <xf numFmtId="164" fontId="45" fillId="7" borderId="1" xfId="2" applyNumberFormat="1" applyFont="1" applyFill="1" applyBorder="1" applyAlignment="1">
      <alignment horizontal="center"/>
    </xf>
    <xf numFmtId="164" fontId="45" fillId="7" borderId="1" xfId="2" applyNumberFormat="1" applyFont="1" applyFill="1" applyBorder="1" applyAlignment="1">
      <alignment horizontal="center"/>
    </xf>
    <xf numFmtId="0" fontId="47" fillId="0" borderId="0" xfId="2" applyAlignment="1"/>
    <xf numFmtId="0" fontId="39" fillId="7" borderId="1" xfId="2" applyFont="1" applyFill="1" applyBorder="1" applyAlignment="1">
      <alignment horizontal="center" vertical="center" wrapText="1"/>
    </xf>
    <xf numFmtId="1" fontId="37" fillId="7" borderId="1" xfId="2" applyNumberFormat="1" applyFont="1" applyFill="1" applyBorder="1" applyAlignment="1">
      <alignment horizontal="center"/>
    </xf>
    <xf numFmtId="0" fontId="39" fillId="0" borderId="1" xfId="2" applyFont="1" applyBorder="1" applyAlignment="1">
      <alignment horizontal="center"/>
    </xf>
    <xf numFmtId="164" fontId="46" fillId="0" borderId="1" xfId="2" applyNumberFormat="1" applyFont="1" applyBorder="1" applyAlignment="1">
      <alignment horizontal="center" vertical="center"/>
    </xf>
    <xf numFmtId="0" fontId="37" fillId="0" borderId="24" xfId="2" applyFont="1" applyBorder="1" applyAlignment="1">
      <alignment horizontal="center" vertical="center" wrapText="1"/>
    </xf>
    <xf numFmtId="0" fontId="39" fillId="7" borderId="2" xfId="2" applyFont="1" applyFill="1" applyBorder="1" applyAlignment="1">
      <alignment vertical="center" wrapText="1"/>
    </xf>
    <xf numFmtId="0" fontId="39" fillId="7" borderId="4" xfId="2" applyFont="1" applyFill="1" applyBorder="1" applyAlignment="1">
      <alignment vertical="center" wrapText="1"/>
    </xf>
    <xf numFmtId="0" fontId="22" fillId="0" borderId="2" xfId="1" applyFont="1" applyBorder="1" applyAlignment="1">
      <alignment horizontal="center" wrapText="1"/>
    </xf>
    <xf numFmtId="0" fontId="12" fillId="0" borderId="2" xfId="1" applyBorder="1"/>
    <xf numFmtId="0" fontId="22" fillId="3" borderId="14" xfId="1" applyFont="1" applyFill="1" applyBorder="1" applyAlignment="1">
      <alignment horizontal="center"/>
    </xf>
    <xf numFmtId="2" fontId="22" fillId="0" borderId="1" xfId="1" applyNumberFormat="1" applyFont="1" applyBorder="1" applyAlignment="1">
      <alignment horizontal="center" vertical="center"/>
    </xf>
    <xf numFmtId="2" fontId="12" fillId="0" borderId="1" xfId="1" applyNumberFormat="1" applyBorder="1" applyAlignment="1">
      <alignment horizontal="center" vertical="center"/>
    </xf>
    <xf numFmtId="2" fontId="34" fillId="0" borderId="1" xfId="1" applyNumberFormat="1" applyFont="1" applyBorder="1" applyAlignment="1">
      <alignment horizontal="center" vertical="center"/>
    </xf>
    <xf numFmtId="2" fontId="18" fillId="0" borderId="1" xfId="1" applyNumberFormat="1" applyFont="1" applyBorder="1" applyAlignment="1">
      <alignment horizontal="center" vertical="center"/>
    </xf>
    <xf numFmtId="2" fontId="12" fillId="0" borderId="1" xfId="1" applyNumberFormat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2" fontId="18" fillId="0" borderId="1" xfId="1" applyNumberFormat="1" applyFont="1" applyBorder="1" applyAlignment="1">
      <alignment horizontal="center"/>
    </xf>
    <xf numFmtId="0" fontId="12" fillId="0" borderId="1" xfId="1" applyBorder="1" applyAlignment="1">
      <alignment horizontal="center"/>
    </xf>
    <xf numFmtId="0" fontId="34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32" fillId="3" borderId="2" xfId="1" applyFont="1" applyFill="1" applyBorder="1" applyAlignment="1">
      <alignment horizontal="center" wrapText="1"/>
    </xf>
    <xf numFmtId="0" fontId="12" fillId="0" borderId="0" xfId="1" applyAlignment="1">
      <alignment horizontal="center" vertical="center"/>
    </xf>
    <xf numFmtId="0" fontId="9" fillId="0" borderId="0" xfId="3"/>
    <xf numFmtId="0" fontId="9" fillId="0" borderId="1" xfId="3" applyBorder="1"/>
    <xf numFmtId="0" fontId="9" fillId="0" borderId="0" xfId="3" applyFill="1" applyAlignment="1">
      <alignment horizontal="center"/>
    </xf>
    <xf numFmtId="0" fontId="9" fillId="0" borderId="1" xfId="3" applyFill="1" applyBorder="1"/>
    <xf numFmtId="0" fontId="9" fillId="8" borderId="1" xfId="3" applyFill="1" applyBorder="1"/>
    <xf numFmtId="0" fontId="9" fillId="9" borderId="1" xfId="3" applyFill="1" applyBorder="1"/>
    <xf numFmtId="0" fontId="9" fillId="7" borderId="1" xfId="3" applyFill="1" applyBorder="1"/>
    <xf numFmtId="0" fontId="9" fillId="0" borderId="6" xfId="3" applyFill="1" applyBorder="1"/>
    <xf numFmtId="0" fontId="9" fillId="0" borderId="1" xfId="3" applyFill="1" applyBorder="1" applyAlignment="1">
      <alignment horizontal="center"/>
    </xf>
    <xf numFmtId="0" fontId="9" fillId="0" borderId="1" xfId="3" applyFont="1" applyFill="1" applyBorder="1"/>
    <xf numFmtId="0" fontId="9" fillId="2" borderId="1" xfId="3" applyFill="1" applyBorder="1"/>
    <xf numFmtId="0" fontId="18" fillId="0" borderId="1" xfId="3" applyFont="1" applyFill="1" applyBorder="1"/>
    <xf numFmtId="0" fontId="9" fillId="0" borderId="0" xfId="3" applyFill="1"/>
    <xf numFmtId="0" fontId="9" fillId="0" borderId="0" xfId="3" applyAlignment="1">
      <alignment horizontal="right"/>
    </xf>
    <xf numFmtId="165" fontId="9" fillId="0" borderId="1" xfId="3" applyNumberFormat="1" applyBorder="1"/>
    <xf numFmtId="0" fontId="22" fillId="3" borderId="1" xfId="3" applyFont="1" applyFill="1" applyBorder="1" applyAlignment="1">
      <alignment horizontal="center" vertical="center"/>
    </xf>
    <xf numFmtId="0" fontId="9" fillId="0" borderId="1" xfId="3" applyBorder="1" applyAlignment="1">
      <alignment horizontal="center"/>
    </xf>
    <xf numFmtId="0" fontId="9" fillId="0" borderId="28" xfId="3" applyFill="1" applyBorder="1"/>
    <xf numFmtId="0" fontId="9" fillId="9" borderId="1" xfId="3" applyFont="1" applyFill="1" applyBorder="1"/>
    <xf numFmtId="0" fontId="9" fillId="0" borderId="1" xfId="3" applyBorder="1" applyAlignment="1">
      <alignment horizontal="right"/>
    </xf>
    <xf numFmtId="164" fontId="9" fillId="0" borderId="1" xfId="3" applyNumberFormat="1" applyBorder="1"/>
    <xf numFmtId="0" fontId="22" fillId="3" borderId="10" xfId="3" applyFont="1" applyFill="1" applyBorder="1" applyAlignment="1">
      <alignment horizontal="center" vertical="center"/>
    </xf>
    <xf numFmtId="0" fontId="29" fillId="3" borderId="10" xfId="3" applyFont="1" applyFill="1" applyBorder="1" applyAlignment="1">
      <alignment horizontal="center" vertical="center"/>
    </xf>
    <xf numFmtId="0" fontId="9" fillId="2" borderId="0" xfId="3" applyFill="1"/>
    <xf numFmtId="1" fontId="0" fillId="0" borderId="0" xfId="0" applyNumberFormat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4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1" fillId="0" borderId="1" xfId="0" applyFont="1" applyBorder="1"/>
    <xf numFmtId="0" fontId="51" fillId="0" borderId="1" xfId="0" applyFont="1" applyBorder="1" applyAlignment="1">
      <alignment horizontal="center" vertical="center"/>
    </xf>
    <xf numFmtId="1" fontId="5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0" fillId="0" borderId="1" xfId="0" applyNumberFormat="1" applyFont="1" applyBorder="1" applyAlignment="1">
      <alignment horizontal="center" vertical="center"/>
    </xf>
    <xf numFmtId="1" fontId="49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/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0" xfId="0" applyFill="1"/>
    <xf numFmtId="164" fontId="13" fillId="0" borderId="1" xfId="0" applyNumberFormat="1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 vertical="center"/>
    </xf>
    <xf numFmtId="2" fontId="13" fillId="1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7" borderId="0" xfId="0" applyFill="1"/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47" fillId="0" borderId="1" xfId="2" applyBorder="1" applyAlignment="1">
      <alignment horizontal="center"/>
    </xf>
    <xf numFmtId="164" fontId="47" fillId="0" borderId="1" xfId="2" applyNumberFormat="1" applyBorder="1" applyAlignment="1">
      <alignment horizontal="center"/>
    </xf>
    <xf numFmtId="164" fontId="47" fillId="0" borderId="28" xfId="2" applyNumberFormat="1" applyBorder="1" applyAlignment="1">
      <alignment horizontal="center"/>
    </xf>
    <xf numFmtId="0" fontId="47" fillId="0" borderId="1" xfId="2" applyFill="1" applyBorder="1"/>
    <xf numFmtId="1" fontId="47" fillId="0" borderId="1" xfId="2" applyNumberFormat="1" applyBorder="1" applyAlignment="1">
      <alignment horizontal="center"/>
    </xf>
    <xf numFmtId="164" fontId="47" fillId="0" borderId="2" xfId="2" applyNumberFormat="1" applyBorder="1" applyAlignment="1">
      <alignment horizontal="center"/>
    </xf>
    <xf numFmtId="0" fontId="35" fillId="5" borderId="2" xfId="2" applyFont="1" applyFill="1" applyBorder="1" applyAlignment="1">
      <alignment horizontal="center"/>
    </xf>
    <xf numFmtId="1" fontId="47" fillId="0" borderId="3" xfId="2" applyNumberFormat="1" applyBorder="1" applyAlignment="1">
      <alignment horizontal="center"/>
    </xf>
    <xf numFmtId="164" fontId="47" fillId="0" borderId="3" xfId="2" applyNumberFormat="1" applyBorder="1" applyAlignment="1">
      <alignment horizontal="center"/>
    </xf>
    <xf numFmtId="1" fontId="47" fillId="0" borderId="1" xfId="2" applyNumberFormat="1" applyBorder="1"/>
    <xf numFmtId="164" fontId="47" fillId="0" borderId="1" xfId="2" applyNumberFormat="1" applyBorder="1"/>
    <xf numFmtId="0" fontId="47" fillId="0" borderId="28" xfId="2" applyBorder="1" applyAlignment="1">
      <alignment horizontal="center"/>
    </xf>
    <xf numFmtId="164" fontId="47" fillId="0" borderId="26" xfId="2" applyNumberFormat="1" applyBorder="1" applyAlignment="1">
      <alignment horizontal="center"/>
    </xf>
    <xf numFmtId="0" fontId="35" fillId="5" borderId="26" xfId="2" applyFont="1" applyFill="1" applyBorder="1" applyAlignment="1">
      <alignment horizontal="center"/>
    </xf>
    <xf numFmtId="1" fontId="47" fillId="0" borderId="28" xfId="2" applyNumberFormat="1" applyBorder="1" applyAlignment="1">
      <alignment horizontal="center"/>
    </xf>
    <xf numFmtId="1" fontId="47" fillId="0" borderId="28" xfId="2" applyNumberFormat="1" applyBorder="1"/>
    <xf numFmtId="0" fontId="36" fillId="5" borderId="26" xfId="2" applyFont="1" applyFill="1" applyBorder="1" applyAlignment="1">
      <alignment horizontal="center"/>
    </xf>
    <xf numFmtId="0" fontId="47" fillId="0" borderId="3" xfId="2" applyBorder="1" applyAlignment="1">
      <alignment horizontal="center"/>
    </xf>
    <xf numFmtId="1" fontId="47" fillId="0" borderId="29" xfId="2" applyNumberFormat="1" applyBorder="1" applyAlignment="1">
      <alignment horizontal="center"/>
    </xf>
    <xf numFmtId="0" fontId="47" fillId="6" borderId="3" xfId="2" applyFill="1" applyBorder="1" applyAlignment="1">
      <alignment horizontal="center"/>
    </xf>
    <xf numFmtId="1" fontId="47" fillId="6" borderId="1" xfId="2" applyNumberFormat="1" applyFill="1" applyBorder="1" applyAlignment="1">
      <alignment horizontal="center"/>
    </xf>
    <xf numFmtId="164" fontId="47" fillId="6" borderId="1" xfId="2" applyNumberFormat="1" applyFill="1" applyBorder="1" applyAlignment="1">
      <alignment horizontal="center"/>
    </xf>
    <xf numFmtId="1" fontId="47" fillId="6" borderId="29" xfId="2" applyNumberFormat="1" applyFill="1" applyBorder="1" applyAlignment="1">
      <alignment horizontal="center"/>
    </xf>
    <xf numFmtId="1" fontId="47" fillId="6" borderId="1" xfId="2" applyNumberFormat="1" applyFill="1" applyBorder="1"/>
    <xf numFmtId="0" fontId="47" fillId="6" borderId="1" xfId="2" applyFill="1" applyBorder="1"/>
    <xf numFmtId="1" fontId="47" fillId="6" borderId="28" xfId="2" applyNumberFormat="1" applyFill="1" applyBorder="1"/>
    <xf numFmtId="0" fontId="47" fillId="0" borderId="1" xfId="2" applyFill="1" applyBorder="1" applyAlignment="1">
      <alignment horizontal="center"/>
    </xf>
    <xf numFmtId="1" fontId="47" fillId="0" borderId="1" xfId="2" applyNumberFormat="1" applyFill="1" applyBorder="1" applyAlignment="1">
      <alignment horizontal="center"/>
    </xf>
    <xf numFmtId="1" fontId="47" fillId="0" borderId="0" xfId="2" applyNumberFormat="1"/>
    <xf numFmtId="0" fontId="53" fillId="0" borderId="1" xfId="2" applyFont="1" applyFill="1" applyBorder="1"/>
    <xf numFmtId="164" fontId="47" fillId="11" borderId="2" xfId="2" applyNumberFormat="1" applyFill="1" applyBorder="1" applyAlignment="1">
      <alignment horizontal="center"/>
    </xf>
    <xf numFmtId="164" fontId="47" fillId="11" borderId="1" xfId="2" applyNumberFormat="1" applyFill="1" applyBorder="1" applyAlignment="1">
      <alignment horizontal="center"/>
    </xf>
    <xf numFmtId="0" fontId="47" fillId="0" borderId="1" xfId="2" applyNumberFormat="1" applyBorder="1" applyAlignment="1">
      <alignment horizontal="center"/>
    </xf>
    <xf numFmtId="164" fontId="47" fillId="11" borderId="1" xfId="2" applyNumberFormat="1" applyFont="1" applyFill="1" applyBorder="1" applyAlignment="1">
      <alignment horizontal="center"/>
    </xf>
    <xf numFmtId="164" fontId="47" fillId="11" borderId="3" xfId="2" applyNumberFormat="1" applyFill="1" applyBorder="1" applyAlignment="1">
      <alignment horizontal="center"/>
    </xf>
    <xf numFmtId="164" fontId="47" fillId="11" borderId="1" xfId="2" applyNumberFormat="1" applyFill="1" applyBorder="1"/>
    <xf numFmtId="0" fontId="53" fillId="0" borderId="28" xfId="2" applyFont="1" applyFill="1" applyBorder="1"/>
    <xf numFmtId="0" fontId="53" fillId="0" borderId="29" xfId="2" applyFont="1" applyFill="1" applyBorder="1" applyAlignment="1">
      <alignment horizontal="center"/>
    </xf>
    <xf numFmtId="0" fontId="53" fillId="0" borderId="29" xfId="2" applyFont="1" applyFill="1" applyBorder="1"/>
    <xf numFmtId="0" fontId="53" fillId="0" borderId="28" xfId="2" applyFont="1" applyFill="1" applyBorder="1" applyAlignment="1">
      <alignment horizontal="center"/>
    </xf>
    <xf numFmtId="0" fontId="47" fillId="0" borderId="3" xfId="2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9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vertical="center" wrapText="1"/>
    </xf>
    <xf numFmtId="0" fontId="22" fillId="3" borderId="1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0" fontId="20" fillId="3" borderId="30" xfId="0" applyFont="1" applyFill="1" applyBorder="1" applyAlignment="1">
      <alignment horizontal="left" vertical="center"/>
    </xf>
    <xf numFmtId="0" fontId="29" fillId="3" borderId="31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 vertical="center"/>
    </xf>
    <xf numFmtId="0" fontId="8" fillId="2" borderId="24" xfId="0" applyFont="1" applyFill="1" applyBorder="1"/>
    <xf numFmtId="0" fontId="20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0" fillId="0" borderId="1" xfId="0" applyFill="1" applyBorder="1"/>
    <xf numFmtId="0" fontId="20" fillId="0" borderId="0" xfId="0" applyFont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0" fontId="22" fillId="3" borderId="14" xfId="0" applyFont="1" applyFill="1" applyBorder="1" applyAlignment="1">
      <alignment vertical="center" wrapText="1"/>
    </xf>
    <xf numFmtId="0" fontId="32" fillId="3" borderId="10" xfId="0" applyFont="1" applyFill="1" applyBorder="1" applyAlignment="1">
      <alignment vertical="center" wrapText="1"/>
    </xf>
    <xf numFmtId="0" fontId="56" fillId="3" borderId="10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/>
    </xf>
    <xf numFmtId="0" fontId="22" fillId="3" borderId="10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7" fontId="22" fillId="3" borderId="33" xfId="0" applyNumberFormat="1" applyFont="1" applyFill="1" applyBorder="1" applyAlignment="1">
      <alignment horizontal="center"/>
    </xf>
    <xf numFmtId="0" fontId="22" fillId="3" borderId="34" xfId="0" applyFont="1" applyFill="1" applyBorder="1" applyAlignment="1">
      <alignment wrapText="1"/>
    </xf>
    <xf numFmtId="0" fontId="32" fillId="3" borderId="34" xfId="0" applyFont="1" applyFill="1" applyBorder="1" applyAlignment="1">
      <alignment horizontal="center" wrapText="1"/>
    </xf>
    <xf numFmtId="0" fontId="22" fillId="3" borderId="34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Border="1"/>
    <xf numFmtId="0" fontId="18" fillId="0" borderId="0" xfId="0" applyFont="1" applyBorder="1"/>
    <xf numFmtId="0" fontId="31" fillId="3" borderId="8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17" fontId="22" fillId="3" borderId="35" xfId="0" applyNumberFormat="1" applyFont="1" applyFill="1" applyBorder="1" applyAlignment="1">
      <alignment horizontal="center"/>
    </xf>
    <xf numFmtId="0" fontId="22" fillId="3" borderId="36" xfId="0" applyFont="1" applyFill="1" applyBorder="1" applyAlignment="1">
      <alignment wrapText="1"/>
    </xf>
    <xf numFmtId="0" fontId="32" fillId="3" borderId="36" xfId="0" applyFont="1" applyFill="1" applyBorder="1" applyAlignment="1">
      <alignment horizontal="center" wrapText="1"/>
    </xf>
    <xf numFmtId="0" fontId="22" fillId="3" borderId="36" xfId="0" applyFont="1" applyFill="1" applyBorder="1" applyAlignment="1">
      <alignment horizontal="center"/>
    </xf>
    <xf numFmtId="0" fontId="34" fillId="0" borderId="0" xfId="0" applyFont="1" applyBorder="1"/>
    <xf numFmtId="2" fontId="39" fillId="0" borderId="1" xfId="2" applyNumberFormat="1" applyFont="1" applyBorder="1" applyAlignment="1">
      <alignment horizontal="center"/>
    </xf>
    <xf numFmtId="2" fontId="37" fillId="7" borderId="1" xfId="2" applyNumberFormat="1" applyFont="1" applyFill="1" applyBorder="1" applyAlignment="1">
      <alignment horizontal="center"/>
    </xf>
    <xf numFmtId="2" fontId="47" fillId="0" borderId="0" xfId="2" applyNumberFormat="1"/>
    <xf numFmtId="2" fontId="47" fillId="0" borderId="1" xfId="2" applyNumberFormat="1" applyBorder="1"/>
    <xf numFmtId="0" fontId="2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31" fillId="7" borderId="1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vertical="center" wrapText="1"/>
    </xf>
    <xf numFmtId="0" fontId="22" fillId="12" borderId="1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wrapText="1"/>
    </xf>
    <xf numFmtId="0" fontId="29" fillId="3" borderId="0" xfId="0" applyFont="1" applyFill="1" applyBorder="1" applyAlignment="1">
      <alignment vertical="center"/>
    </xf>
    <xf numFmtId="0" fontId="51" fillId="0" borderId="0" xfId="0" applyFont="1"/>
    <xf numFmtId="0" fontId="2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59" fillId="7" borderId="10" xfId="0" applyFont="1" applyFill="1" applyBorder="1" applyAlignment="1">
      <alignment horizontal="center" vertical="center"/>
    </xf>
    <xf numFmtId="0" fontId="60" fillId="7" borderId="8" xfId="0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 vertical="center"/>
    </xf>
    <xf numFmtId="0" fontId="53" fillId="7" borderId="8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left" vertical="center" wrapText="1"/>
    </xf>
    <xf numFmtId="0" fontId="53" fillId="7" borderId="10" xfId="0" applyFont="1" applyFill="1" applyBorder="1" applyAlignment="1">
      <alignment horizontal="center" vertical="center"/>
    </xf>
    <xf numFmtId="0" fontId="62" fillId="7" borderId="35" xfId="1" applyFont="1" applyFill="1" applyBorder="1"/>
    <xf numFmtId="0" fontId="53" fillId="7" borderId="4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 wrapText="1"/>
    </xf>
    <xf numFmtId="0" fontId="49" fillId="7" borderId="17" xfId="0" applyFont="1" applyFill="1" applyBorder="1"/>
    <xf numFmtId="0" fontId="49" fillId="7" borderId="35" xfId="0" applyFont="1" applyFill="1" applyBorder="1" applyAlignment="1">
      <alignment horizontal="center"/>
    </xf>
    <xf numFmtId="0" fontId="63" fillId="7" borderId="35" xfId="0" applyFont="1" applyFill="1" applyBorder="1" applyAlignment="1">
      <alignment horizontal="center"/>
    </xf>
    <xf numFmtId="0" fontId="49" fillId="7" borderId="16" xfId="0" applyFont="1" applyFill="1" applyBorder="1"/>
    <xf numFmtId="0" fontId="49" fillId="7" borderId="35" xfId="0" applyFont="1" applyFill="1" applyBorder="1"/>
    <xf numFmtId="0" fontId="62" fillId="7" borderId="36" xfId="1" applyFont="1" applyFill="1" applyBorder="1"/>
    <xf numFmtId="0" fontId="60" fillId="7" borderId="39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62" fillId="7" borderId="1" xfId="1" applyFont="1" applyFill="1" applyBorder="1"/>
    <xf numFmtId="0" fontId="0" fillId="7" borderId="1" xfId="0" applyFill="1" applyBorder="1"/>
    <xf numFmtId="0" fontId="61" fillId="7" borderId="1" xfId="0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center"/>
    </xf>
    <xf numFmtId="49" fontId="32" fillId="7" borderId="1" xfId="0" applyNumberFormat="1" applyFont="1" applyFill="1" applyBorder="1" applyAlignment="1">
      <alignment horizontal="left" vertical="center"/>
    </xf>
    <xf numFmtId="49" fontId="61" fillId="7" borderId="1" xfId="0" applyNumberFormat="1" applyFont="1" applyFill="1" applyBorder="1" applyAlignment="1">
      <alignment horizontal="left" vertical="center" wrapText="1"/>
    </xf>
    <xf numFmtId="49" fontId="53" fillId="7" borderId="1" xfId="0" applyNumberFormat="1" applyFont="1" applyFill="1" applyBorder="1" applyAlignment="1">
      <alignment horizontal="left" vertical="center" wrapText="1"/>
    </xf>
    <xf numFmtId="49" fontId="53" fillId="7" borderId="1" xfId="0" applyNumberFormat="1" applyFont="1" applyFill="1" applyBorder="1" applyAlignment="1">
      <alignment horizontal="left" vertical="center"/>
    </xf>
    <xf numFmtId="49" fontId="49" fillId="7" borderId="1" xfId="0" applyNumberFormat="1" applyFont="1" applyFill="1" applyBorder="1" applyAlignment="1">
      <alignment horizontal="left" vertical="center"/>
    </xf>
    <xf numFmtId="0" fontId="32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/>
    </xf>
    <xf numFmtId="49" fontId="22" fillId="7" borderId="1" xfId="0" applyNumberFormat="1" applyFont="1" applyFill="1" applyBorder="1" applyAlignment="1">
      <alignment horizontal="center" vertical="center" wrapText="1"/>
    </xf>
    <xf numFmtId="49" fontId="32" fillId="7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4" fillId="0" borderId="0" xfId="0" applyFont="1"/>
    <xf numFmtId="0" fontId="53" fillId="3" borderId="1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53" fillId="1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3" fillId="3" borderId="1" xfId="0" applyFont="1" applyFill="1" applyBorder="1" applyAlignment="1">
      <alignment vertical="center"/>
    </xf>
    <xf numFmtId="164" fontId="14" fillId="0" borderId="0" xfId="0" applyNumberFormat="1" applyFont="1"/>
    <xf numFmtId="164" fontId="53" fillId="3" borderId="1" xfId="0" applyNumberFormat="1" applyFont="1" applyFill="1" applyBorder="1" applyAlignment="1">
      <alignment horizontal="center" vertical="center"/>
    </xf>
    <xf numFmtId="164" fontId="65" fillId="3" borderId="1" xfId="0" applyNumberFormat="1" applyFont="1" applyFill="1" applyBorder="1" applyAlignment="1">
      <alignment horizontal="center" vertical="center"/>
    </xf>
    <xf numFmtId="164" fontId="53" fillId="3" borderId="1" xfId="0" applyNumberFormat="1" applyFont="1" applyFill="1" applyBorder="1" applyAlignment="1">
      <alignment vertical="center"/>
    </xf>
    <xf numFmtId="0" fontId="49" fillId="0" borderId="1" xfId="0" applyFont="1" applyBorder="1"/>
    <xf numFmtId="0" fontId="66" fillId="0" borderId="1" xfId="0" applyFont="1" applyBorder="1"/>
    <xf numFmtId="0" fontId="66" fillId="0" borderId="1" xfId="0" applyFont="1" applyBorder="1" applyAlignment="1">
      <alignment horizontal="center"/>
    </xf>
    <xf numFmtId="0" fontId="14" fillId="0" borderId="1" xfId="0" applyFont="1" applyBorder="1"/>
    <xf numFmtId="0" fontId="22" fillId="1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64" fontId="53" fillId="12" borderId="1" xfId="0" applyNumberFormat="1" applyFont="1" applyFill="1" applyBorder="1" applyAlignment="1">
      <alignment horizontal="center" vertical="center"/>
    </xf>
    <xf numFmtId="0" fontId="67" fillId="0" borderId="0" xfId="0" applyFont="1"/>
    <xf numFmtId="0" fontId="22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166" fontId="22" fillId="3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13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9" fillId="0" borderId="0" xfId="0" applyFont="1"/>
    <xf numFmtId="0" fontId="2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0" fillId="0" borderId="0" xfId="0" applyFont="1"/>
    <xf numFmtId="0" fontId="58" fillId="7" borderId="17" xfId="0" applyFont="1" applyFill="1" applyBorder="1" applyAlignment="1">
      <alignment vertical="center"/>
    </xf>
    <xf numFmtId="0" fontId="58" fillId="7" borderId="12" xfId="0" applyFont="1" applyFill="1" applyBorder="1" applyAlignment="1">
      <alignment vertical="center"/>
    </xf>
    <xf numFmtId="0" fontId="58" fillId="7" borderId="36" xfId="0" applyFont="1" applyFill="1" applyBorder="1" applyAlignment="1">
      <alignment vertical="center"/>
    </xf>
    <xf numFmtId="0" fontId="0" fillId="7" borderId="0" xfId="0" applyFill="1" applyBorder="1"/>
    <xf numFmtId="0" fontId="29" fillId="7" borderId="0" xfId="0" applyFont="1" applyFill="1" applyBorder="1"/>
    <xf numFmtId="0" fontId="20" fillId="7" borderId="1" xfId="0" applyFont="1" applyFill="1" applyBorder="1" applyAlignment="1">
      <alignment horizontal="center" vertical="center"/>
    </xf>
    <xf numFmtId="0" fontId="48" fillId="7" borderId="1" xfId="1" applyFont="1" applyFill="1" applyBorder="1"/>
    <xf numFmtId="0" fontId="29" fillId="7" borderId="1" xfId="0" applyFont="1" applyFill="1" applyBorder="1" applyAlignment="1">
      <alignment vertical="center" wrapText="1"/>
    </xf>
    <xf numFmtId="0" fontId="29" fillId="7" borderId="0" xfId="0" applyFont="1" applyFill="1"/>
    <xf numFmtId="164" fontId="14" fillId="0" borderId="0" xfId="0" applyNumberFormat="1" applyFont="1" applyBorder="1"/>
    <xf numFmtId="0" fontId="14" fillId="0" borderId="0" xfId="0" applyFont="1" applyBorder="1"/>
    <xf numFmtId="17" fontId="20" fillId="0" borderId="13" xfId="0" applyNumberFormat="1" applyFont="1" applyBorder="1" applyAlignment="1">
      <alignment horizontal="left" vertical="center"/>
    </xf>
    <xf numFmtId="0" fontId="68" fillId="0" borderId="0" xfId="0" applyFont="1"/>
    <xf numFmtId="0" fontId="57" fillId="0" borderId="0" xfId="0" applyFont="1"/>
    <xf numFmtId="17" fontId="20" fillId="0" borderId="0" xfId="0" applyNumberFormat="1" applyFont="1" applyBorder="1" applyAlignment="1">
      <alignment horizontal="left" vertical="center"/>
    </xf>
    <xf numFmtId="0" fontId="57" fillId="0" borderId="0" xfId="0" applyFont="1" applyFill="1" applyBorder="1"/>
    <xf numFmtId="0" fontId="57" fillId="0" borderId="0" xfId="0" applyFont="1" applyBorder="1"/>
    <xf numFmtId="0" fontId="57" fillId="0" borderId="27" xfId="0" applyFont="1" applyBorder="1"/>
    <xf numFmtId="0" fontId="5" fillId="0" borderId="1" xfId="1" applyFont="1" applyBorder="1"/>
    <xf numFmtId="0" fontId="20" fillId="0" borderId="0" xfId="0" applyFont="1" applyBorder="1" applyAlignment="1">
      <alignment vertical="center" wrapText="1"/>
    </xf>
    <xf numFmtId="0" fontId="20" fillId="3" borderId="13" xfId="0" applyFont="1" applyFill="1" applyBorder="1" applyAlignment="1">
      <alignment vertical="center" wrapText="1"/>
    </xf>
    <xf numFmtId="0" fontId="20" fillId="3" borderId="2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 wrapText="1"/>
    </xf>
    <xf numFmtId="0" fontId="20" fillId="3" borderId="41" xfId="0" applyFont="1" applyFill="1" applyBorder="1" applyAlignment="1">
      <alignment horizontal="center" vertical="center"/>
    </xf>
    <xf numFmtId="2" fontId="20" fillId="3" borderId="22" xfId="0" applyNumberFormat="1" applyFont="1" applyFill="1" applyBorder="1" applyAlignment="1">
      <alignment vertical="center" wrapText="1"/>
    </xf>
    <xf numFmtId="0" fontId="22" fillId="3" borderId="1" xfId="1" applyFont="1" applyFill="1" applyBorder="1" applyAlignment="1">
      <alignment horizontal="center"/>
    </xf>
    <xf numFmtId="0" fontId="22" fillId="0" borderId="5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top"/>
    </xf>
    <xf numFmtId="0" fontId="22" fillId="3" borderId="0" xfId="0" applyFont="1" applyFill="1" applyBorder="1" applyAlignment="1">
      <alignment vertical="top"/>
    </xf>
    <xf numFmtId="0" fontId="27" fillId="3" borderId="0" xfId="0" applyFont="1" applyFill="1" applyBorder="1" applyAlignment="1">
      <alignment vertical="top"/>
    </xf>
    <xf numFmtId="0" fontId="20" fillId="3" borderId="0" xfId="0" applyFont="1" applyFill="1" applyBorder="1" applyAlignment="1">
      <alignment vertical="center"/>
    </xf>
    <xf numFmtId="0" fontId="20" fillId="0" borderId="0" xfId="0" applyFont="1" applyAlignment="1">
      <alignment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28" xfId="3" applyBorder="1"/>
    <xf numFmtId="0" fontId="9" fillId="0" borderId="47" xfId="3" applyBorder="1"/>
    <xf numFmtId="0" fontId="9" fillId="0" borderId="0" xfId="3" applyBorder="1"/>
    <xf numFmtId="0" fontId="9" fillId="0" borderId="4" xfId="3" applyBorder="1"/>
    <xf numFmtId="0" fontId="69" fillId="0" borderId="0" xfId="0" applyFont="1"/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justify" vertical="center"/>
    </xf>
    <xf numFmtId="0" fontId="53" fillId="0" borderId="2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70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/>
    <xf numFmtId="0" fontId="53" fillId="0" borderId="26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74" fillId="0" borderId="1" xfId="0" applyFont="1" applyBorder="1" applyAlignment="1">
      <alignment vertical="center" wrapText="1"/>
    </xf>
    <xf numFmtId="0" fontId="75" fillId="0" borderId="48" xfId="0" applyFont="1" applyBorder="1" applyAlignment="1">
      <alignment vertical="center" wrapText="1"/>
    </xf>
    <xf numFmtId="0" fontId="76" fillId="0" borderId="49" xfId="0" applyFont="1" applyBorder="1" applyAlignment="1">
      <alignment vertical="center" wrapText="1"/>
    </xf>
    <xf numFmtId="0" fontId="76" fillId="0" borderId="6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39" fillId="13" borderId="49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76" fillId="15" borderId="49" xfId="0" applyFont="1" applyFill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top" wrapText="1"/>
    </xf>
    <xf numFmtId="0" fontId="39" fillId="13" borderId="49" xfId="0" applyFont="1" applyFill="1" applyBorder="1" applyAlignment="1">
      <alignment horizontal="center" vertical="top" wrapText="1"/>
    </xf>
    <xf numFmtId="0" fontId="0" fillId="7" borderId="2" xfId="0" applyFill="1" applyBorder="1" applyAlignment="1">
      <alignment wrapText="1"/>
    </xf>
    <xf numFmtId="0" fontId="75" fillId="7" borderId="26" xfId="0" applyFont="1" applyFill="1" applyBorder="1" applyAlignment="1">
      <alignment horizontal="center" wrapText="1"/>
    </xf>
    <xf numFmtId="1" fontId="78" fillId="7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" fontId="78" fillId="14" borderId="1" xfId="0" applyNumberFormat="1" applyFont="1" applyFill="1" applyBorder="1" applyAlignment="1">
      <alignment horizontal="center"/>
    </xf>
    <xf numFmtId="1" fontId="78" fillId="16" borderId="1" xfId="0" applyNumberFormat="1" applyFont="1" applyFill="1" applyBorder="1" applyAlignment="1">
      <alignment horizontal="center"/>
    </xf>
    <xf numFmtId="1" fontId="78" fillId="17" borderId="1" xfId="0" applyNumberFormat="1" applyFont="1" applyFill="1" applyBorder="1" applyAlignment="1">
      <alignment horizontal="center"/>
    </xf>
    <xf numFmtId="1" fontId="78" fillId="15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78" fillId="15" borderId="1" xfId="0" applyFont="1" applyFill="1" applyBorder="1"/>
    <xf numFmtId="0" fontId="75" fillId="7" borderId="2" xfId="0" applyFont="1" applyFill="1" applyBorder="1" applyAlignment="1">
      <alignment horizontal="center" wrapText="1"/>
    </xf>
    <xf numFmtId="0" fontId="78" fillId="7" borderId="1" xfId="0" applyFont="1" applyFill="1" applyBorder="1" applyAlignment="1">
      <alignment horizontal="center"/>
    </xf>
    <xf numFmtId="0" fontId="78" fillId="15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left" wrapText="1"/>
    </xf>
    <xf numFmtId="0" fontId="0" fillId="7" borderId="2" xfId="0" applyFill="1" applyBorder="1" applyAlignment="1">
      <alignment horizontal="left" vertical="center" wrapText="1"/>
    </xf>
    <xf numFmtId="0" fontId="75" fillId="0" borderId="2" xfId="0" applyFont="1" applyBorder="1" applyAlignment="1">
      <alignment horizontal="center" wrapText="1"/>
    </xf>
    <xf numFmtId="1" fontId="78" fillId="0" borderId="1" xfId="0" applyNumberFormat="1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70" fillId="7" borderId="2" xfId="0" applyFont="1" applyFill="1" applyBorder="1" applyAlignment="1">
      <alignment horizontal="left" wrapText="1"/>
    </xf>
    <xf numFmtId="0" fontId="72" fillId="0" borderId="2" xfId="0" applyFont="1" applyBorder="1" applyAlignment="1">
      <alignment horizontal="center" vertical="center" wrapText="1"/>
    </xf>
    <xf numFmtId="164" fontId="78" fillId="0" borderId="1" xfId="0" applyNumberFormat="1" applyFont="1" applyBorder="1" applyAlignment="1">
      <alignment horizontal="center"/>
    </xf>
    <xf numFmtId="0" fontId="79" fillId="0" borderId="2" xfId="0" applyFont="1" applyBorder="1" applyAlignment="1"/>
    <xf numFmtId="0" fontId="0" fillId="0" borderId="9" xfId="0" applyFont="1" applyBorder="1" applyAlignment="1">
      <alignment horizontal="center" vertical="center" wrapText="1"/>
    </xf>
    <xf numFmtId="0" fontId="75" fillId="0" borderId="1" xfId="0" applyFont="1" applyBorder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77" fillId="0" borderId="1" xfId="0" applyFont="1" applyBorder="1" applyAlignment="1">
      <alignment vertical="center" wrapText="1"/>
    </xf>
    <xf numFmtId="0" fontId="39" fillId="13" borderId="1" xfId="0" applyFont="1" applyFill="1" applyBorder="1" applyAlignment="1">
      <alignment vertical="center" wrapText="1"/>
    </xf>
    <xf numFmtId="0" fontId="39" fillId="14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75" fillId="15" borderId="1" xfId="0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top" wrapText="1"/>
    </xf>
    <xf numFmtId="0" fontId="39" fillId="13" borderId="1" xfId="0" applyFont="1" applyFill="1" applyBorder="1" applyAlignment="1">
      <alignment horizontal="center" vertical="top" wrapText="1"/>
    </xf>
    <xf numFmtId="0" fontId="70" fillId="7" borderId="28" xfId="0" applyFont="1" applyFill="1" applyBorder="1" applyAlignment="1">
      <alignment horizontal="left" wrapText="1"/>
    </xf>
    <xf numFmtId="1" fontId="78" fillId="7" borderId="28" xfId="0" applyNumberFormat="1" applyFont="1" applyFill="1" applyBorder="1" applyAlignment="1">
      <alignment horizontal="center"/>
    </xf>
    <xf numFmtId="164" fontId="0" fillId="7" borderId="28" xfId="0" applyNumberFormat="1" applyFill="1" applyBorder="1" applyAlignment="1">
      <alignment horizontal="center"/>
    </xf>
    <xf numFmtId="1" fontId="78" fillId="14" borderId="28" xfId="0" applyNumberFormat="1" applyFont="1" applyFill="1" applyBorder="1" applyAlignment="1">
      <alignment horizontal="center"/>
    </xf>
    <xf numFmtId="1" fontId="78" fillId="16" borderId="28" xfId="0" applyNumberFormat="1" applyFont="1" applyFill="1" applyBorder="1" applyAlignment="1">
      <alignment horizontal="center"/>
    </xf>
    <xf numFmtId="1" fontId="78" fillId="17" borderId="28" xfId="0" applyNumberFormat="1" applyFont="1" applyFill="1" applyBorder="1" applyAlignment="1">
      <alignment horizontal="center"/>
    </xf>
    <xf numFmtId="1" fontId="78" fillId="15" borderId="28" xfId="0" applyNumberFormat="1" applyFon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78" fillId="15" borderId="28" xfId="0" applyFont="1" applyFill="1" applyBorder="1" applyAlignment="1">
      <alignment horizontal="center"/>
    </xf>
    <xf numFmtId="0" fontId="70" fillId="7" borderId="1" xfId="0" applyFont="1" applyFill="1" applyBorder="1" applyAlignment="1">
      <alignment horizontal="left"/>
    </xf>
    <xf numFmtId="0" fontId="80" fillId="7" borderId="1" xfId="0" applyFont="1" applyFill="1" applyBorder="1" applyAlignment="1">
      <alignment horizontal="left" vertical="center" wrapText="1"/>
    </xf>
    <xf numFmtId="0" fontId="70" fillId="7" borderId="1" xfId="0" applyFont="1" applyFill="1" applyBorder="1" applyAlignment="1">
      <alignment horizontal="left" vertical="center" wrapText="1"/>
    </xf>
    <xf numFmtId="0" fontId="53" fillId="7" borderId="6" xfId="0" applyFont="1" applyFill="1" applyBorder="1" applyAlignment="1">
      <alignment horizontal="left" wrapText="1"/>
    </xf>
    <xf numFmtId="0" fontId="80" fillId="7" borderId="1" xfId="0" applyFont="1" applyFill="1" applyBorder="1" applyAlignment="1">
      <alignment wrapText="1"/>
    </xf>
    <xf numFmtId="0" fontId="80" fillId="7" borderId="1" xfId="0" applyFont="1" applyFill="1" applyBorder="1" applyAlignment="1">
      <alignment horizontal="left" vertical="top" wrapText="1"/>
    </xf>
    <xf numFmtId="0" fontId="70" fillId="7" borderId="1" xfId="0" applyFont="1" applyFill="1" applyBorder="1" applyAlignment="1">
      <alignment horizontal="left" wrapText="1"/>
    </xf>
    <xf numFmtId="164" fontId="78" fillId="7" borderId="1" xfId="0" applyNumberFormat="1" applyFont="1" applyFill="1" applyBorder="1" applyAlignment="1">
      <alignment horizontal="center"/>
    </xf>
    <xf numFmtId="0" fontId="81" fillId="7" borderId="2" xfId="0" applyFont="1" applyFill="1" applyBorder="1" applyAlignment="1">
      <alignment vertical="center" wrapText="1"/>
    </xf>
    <xf numFmtId="0" fontId="73" fillId="0" borderId="0" xfId="0" applyFont="1" applyAlignment="1">
      <alignment horizontal="center"/>
    </xf>
    <xf numFmtId="0" fontId="79" fillId="0" borderId="0" xfId="0" applyFont="1" applyBorder="1" applyAlignment="1"/>
    <xf numFmtId="0" fontId="73" fillId="0" borderId="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74" fillId="0" borderId="24" xfId="0" applyFont="1" applyBorder="1" applyAlignment="1">
      <alignment vertical="center" wrapText="1"/>
    </xf>
    <xf numFmtId="0" fontId="75" fillId="0" borderId="6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76" fillId="15" borderId="6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39" fillId="18" borderId="24" xfId="0" applyFont="1" applyFill="1" applyBorder="1" applyAlignment="1">
      <alignment horizontal="center" vertical="center" wrapText="1"/>
    </xf>
    <xf numFmtId="0" fontId="74" fillId="7" borderId="1" xfId="0" applyFont="1" applyFill="1" applyBorder="1" applyAlignment="1">
      <alignment horizontal="left" vertical="center" wrapText="1"/>
    </xf>
    <xf numFmtId="0" fontId="75" fillId="0" borderId="26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0" fontId="53" fillId="7" borderId="1" xfId="0" applyFont="1" applyFill="1" applyBorder="1" applyAlignment="1">
      <alignment horizontal="center"/>
    </xf>
    <xf numFmtId="0" fontId="74" fillId="7" borderId="2" xfId="0" applyFont="1" applyFill="1" applyBorder="1" applyAlignment="1">
      <alignment horizontal="left" vertical="center" wrapText="1"/>
    </xf>
    <xf numFmtId="164" fontId="0" fillId="17" borderId="1" xfId="0" applyNumberFormat="1" applyFont="1" applyFill="1" applyBorder="1" applyAlignment="1">
      <alignment horizontal="center"/>
    </xf>
    <xf numFmtId="0" fontId="74" fillId="7" borderId="1" xfId="0" applyFont="1" applyFill="1" applyBorder="1" applyAlignment="1">
      <alignment horizontal="left"/>
    </xf>
    <xf numFmtId="0" fontId="83" fillId="7" borderId="1" xfId="0" applyFont="1" applyFill="1" applyBorder="1" applyAlignment="1">
      <alignment horizontal="center" vertical="center"/>
    </xf>
    <xf numFmtId="0" fontId="74" fillId="7" borderId="2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center" wrapText="1"/>
    </xf>
    <xf numFmtId="0" fontId="75" fillId="7" borderId="1" xfId="0" applyFont="1" applyFill="1" applyBorder="1" applyAlignment="1">
      <alignment horizontal="left" wrapText="1"/>
    </xf>
    <xf numFmtId="0" fontId="78" fillId="0" borderId="6" xfId="0" applyFont="1" applyFill="1" applyBorder="1" applyAlignment="1">
      <alignment horizontal="center"/>
    </xf>
    <xf numFmtId="1" fontId="0" fillId="16" borderId="6" xfId="0" applyNumberFormat="1" applyFill="1" applyBorder="1" applyAlignment="1">
      <alignment horizontal="center"/>
    </xf>
    <xf numFmtId="1" fontId="0" fillId="17" borderId="6" xfId="0" applyNumberFormat="1" applyFont="1" applyFill="1" applyBorder="1" applyAlignment="1">
      <alignment horizontal="center"/>
    </xf>
    <xf numFmtId="0" fontId="78" fillId="15" borderId="6" xfId="0" applyFont="1" applyFill="1" applyBorder="1" applyAlignment="1">
      <alignment horizontal="center"/>
    </xf>
    <xf numFmtId="0" fontId="65" fillId="7" borderId="1" xfId="0" applyFont="1" applyFill="1" applyBorder="1" applyAlignment="1">
      <alignment horizontal="center"/>
    </xf>
    <xf numFmtId="0" fontId="78" fillId="0" borderId="1" xfId="0" applyFont="1" applyBorder="1"/>
    <xf numFmtId="0" fontId="72" fillId="0" borderId="2" xfId="0" applyFont="1" applyBorder="1" applyAlignment="1">
      <alignment horizontal="left"/>
    </xf>
    <xf numFmtId="0" fontId="84" fillId="0" borderId="2" xfId="0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0" fontId="84" fillId="0" borderId="2" xfId="0" applyFont="1" applyBorder="1" applyAlignment="1">
      <alignment vertical="center" wrapText="1"/>
    </xf>
    <xf numFmtId="1" fontId="62" fillId="0" borderId="1" xfId="0" applyNumberFormat="1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0" fillId="14" borderId="0" xfId="0" applyFill="1"/>
    <xf numFmtId="164" fontId="0" fillId="0" borderId="0" xfId="0" applyNumberFormat="1"/>
    <xf numFmtId="3" fontId="0" fillId="14" borderId="0" xfId="0" applyNumberFormat="1" applyFill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13" fillId="12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49" fontId="32" fillId="12" borderId="1" xfId="0" applyNumberFormat="1" applyFont="1" applyFill="1" applyBorder="1" applyAlignment="1">
      <alignment horizontal="left" vertical="center"/>
    </xf>
    <xf numFmtId="0" fontId="61" fillId="12" borderId="1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/>
    </xf>
    <xf numFmtId="1" fontId="37" fillId="12" borderId="1" xfId="2" applyNumberFormat="1" applyFont="1" applyFill="1" applyBorder="1" applyAlignment="1">
      <alignment horizontal="center"/>
    </xf>
    <xf numFmtId="164" fontId="40" fillId="12" borderId="1" xfId="2" applyNumberFormat="1" applyFont="1" applyFill="1" applyBorder="1" applyAlignment="1">
      <alignment horizontal="center"/>
    </xf>
    <xf numFmtId="0" fontId="44" fillId="12" borderId="1" xfId="2" applyFont="1" applyFill="1" applyBorder="1" applyAlignment="1">
      <alignment horizontal="center"/>
    </xf>
    <xf numFmtId="1" fontId="44" fillId="12" borderId="1" xfId="2" applyNumberFormat="1" applyFont="1" applyFill="1" applyBorder="1" applyAlignment="1">
      <alignment horizontal="center"/>
    </xf>
    <xf numFmtId="164" fontId="47" fillId="12" borderId="0" xfId="2" applyNumberFormat="1" applyFill="1" applyAlignment="1">
      <alignment horizontal="center"/>
    </xf>
    <xf numFmtId="0" fontId="47" fillId="12" borderId="0" xfId="2" applyFill="1"/>
    <xf numFmtId="1" fontId="39" fillId="12" borderId="1" xfId="2" applyNumberFormat="1" applyFont="1" applyFill="1" applyBorder="1" applyAlignment="1">
      <alignment horizontal="center" vertical="center"/>
    </xf>
    <xf numFmtId="164" fontId="41" fillId="12" borderId="1" xfId="2" applyNumberFormat="1" applyFont="1" applyFill="1" applyBorder="1" applyAlignment="1">
      <alignment horizontal="center" vertical="center"/>
    </xf>
    <xf numFmtId="164" fontId="47" fillId="12" borderId="1" xfId="2" applyNumberFormat="1" applyFill="1" applyBorder="1" applyAlignment="1">
      <alignment horizontal="center"/>
    </xf>
    <xf numFmtId="164" fontId="47" fillId="12" borderId="3" xfId="2" applyNumberFormat="1" applyFill="1" applyBorder="1" applyAlignment="1">
      <alignment horizontal="center"/>
    </xf>
    <xf numFmtId="164" fontId="47" fillId="12" borderId="1" xfId="2" applyNumberFormat="1" applyFill="1" applyBorder="1"/>
    <xf numFmtId="2" fontId="12" fillId="0" borderId="0" xfId="1" applyNumberFormat="1"/>
    <xf numFmtId="0" fontId="86" fillId="4" borderId="1" xfId="0" applyFont="1" applyFill="1" applyBorder="1" applyAlignment="1">
      <alignment horizontal="center" vertical="center"/>
    </xf>
    <xf numFmtId="0" fontId="0" fillId="12" borderId="0" xfId="0" applyFill="1"/>
    <xf numFmtId="2" fontId="22" fillId="12" borderId="1" xfId="0" applyNumberFormat="1" applyFont="1" applyFill="1" applyBorder="1" applyAlignment="1">
      <alignment horizontal="center" vertical="center"/>
    </xf>
    <xf numFmtId="0" fontId="48" fillId="12" borderId="24" xfId="0" applyFont="1" applyFill="1" applyBorder="1" applyAlignment="1">
      <alignment horizontal="center" vertical="center"/>
    </xf>
    <xf numFmtId="0" fontId="48" fillId="12" borderId="1" xfId="0" applyFont="1" applyFill="1" applyBorder="1" applyAlignment="1">
      <alignment horizontal="center" vertical="center"/>
    </xf>
    <xf numFmtId="165" fontId="9" fillId="12" borderId="1" xfId="3" applyNumberFormat="1" applyFill="1" applyBorder="1"/>
    <xf numFmtId="0" fontId="2" fillId="0" borderId="0" xfId="3" applyFont="1"/>
    <xf numFmtId="164" fontId="9" fillId="12" borderId="1" xfId="3" applyNumberFormat="1" applyFill="1" applyBorder="1"/>
    <xf numFmtId="164" fontId="9" fillId="12" borderId="3" xfId="3" applyNumberFormat="1" applyFill="1" applyBorder="1"/>
    <xf numFmtId="0" fontId="29" fillId="12" borderId="10" xfId="3" applyFont="1" applyFill="1" applyBorder="1" applyAlignment="1">
      <alignment horizontal="center" vertical="center"/>
    </xf>
    <xf numFmtId="0" fontId="0" fillId="0" borderId="6" xfId="0" applyFill="1" applyBorder="1"/>
    <xf numFmtId="0" fontId="26" fillId="0" borderId="1" xfId="0" applyFont="1" applyFill="1" applyBorder="1" applyAlignment="1">
      <alignment horizontal="center" vertical="center"/>
    </xf>
    <xf numFmtId="164" fontId="40" fillId="7" borderId="6" xfId="2" applyNumberFormat="1" applyFont="1" applyFill="1" applyBorder="1" applyAlignment="1">
      <alignment horizontal="center"/>
    </xf>
    <xf numFmtId="164" fontId="41" fillId="0" borderId="6" xfId="2" applyNumberFormat="1" applyFont="1" applyFill="1" applyBorder="1" applyAlignment="1">
      <alignment horizontal="center" vertical="center"/>
    </xf>
    <xf numFmtId="164" fontId="47" fillId="0" borderId="0" xfId="2" applyNumberFormat="1"/>
    <xf numFmtId="0" fontId="51" fillId="0" borderId="0" xfId="0" applyFont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12" borderId="0" xfId="0" applyFont="1" applyFill="1"/>
    <xf numFmtId="0" fontId="0" fillId="12" borderId="6" xfId="0" applyFont="1" applyFill="1" applyBorder="1"/>
    <xf numFmtId="0" fontId="39" fillId="12" borderId="1" xfId="2" applyFont="1" applyFill="1" applyBorder="1" applyAlignment="1">
      <alignment horizontal="center"/>
    </xf>
    <xf numFmtId="44" fontId="0" fillId="12" borderId="0" xfId="4" applyFont="1" applyFill="1"/>
    <xf numFmtId="0" fontId="29" fillId="12" borderId="0" xfId="0" applyFont="1" applyFill="1"/>
    <xf numFmtId="0" fontId="62" fillId="12" borderId="6" xfId="1" applyFont="1" applyFill="1" applyBorder="1"/>
    <xf numFmtId="0" fontId="29" fillId="12" borderId="21" xfId="0" applyFont="1" applyFill="1" applyBorder="1" applyAlignment="1">
      <alignment vertical="center" wrapText="1"/>
    </xf>
    <xf numFmtId="0" fontId="27" fillId="12" borderId="0" xfId="0" applyFont="1" applyFill="1" applyAlignment="1">
      <alignment horizontal="center" vertical="center"/>
    </xf>
    <xf numFmtId="0" fontId="29" fillId="12" borderId="6" xfId="0" applyFont="1" applyFill="1" applyBorder="1" applyAlignment="1">
      <alignment vertical="center" wrapText="1"/>
    </xf>
    <xf numFmtId="0" fontId="29" fillId="1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74" fillId="10" borderId="1" xfId="0" applyFont="1" applyFill="1" applyBorder="1" applyAlignment="1">
      <alignment horizontal="left"/>
    </xf>
    <xf numFmtId="0" fontId="75" fillId="10" borderId="2" xfId="0" applyFont="1" applyFill="1" applyBorder="1" applyAlignment="1">
      <alignment horizontal="center" wrapText="1"/>
    </xf>
    <xf numFmtId="0" fontId="78" fillId="10" borderId="1" xfId="0" applyFont="1" applyFill="1" applyBorder="1" applyAlignment="1">
      <alignment horizontal="center"/>
    </xf>
    <xf numFmtId="164" fontId="78" fillId="10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" fontId="78" fillId="10" borderId="1" xfId="0" applyNumberFormat="1" applyFon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53" fillId="1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2" fillId="3" borderId="16" xfId="0" applyFont="1" applyFill="1" applyBorder="1" applyAlignment="1">
      <alignment horizontal="center" wrapText="1"/>
    </xf>
    <xf numFmtId="0" fontId="22" fillId="3" borderId="40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8" fillId="0" borderId="52" xfId="0" applyFont="1" applyBorder="1" applyAlignment="1">
      <alignment horizontal="center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7" borderId="52" xfId="0" applyFont="1" applyFill="1" applyBorder="1" applyAlignment="1">
      <alignment horizontal="center"/>
    </xf>
    <xf numFmtId="0" fontId="78" fillId="7" borderId="53" xfId="0" applyFont="1" applyFill="1" applyBorder="1" applyAlignment="1">
      <alignment horizontal="center"/>
    </xf>
    <xf numFmtId="0" fontId="78" fillId="7" borderId="54" xfId="0" applyFont="1" applyFill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39" fillId="7" borderId="2" xfId="2" applyFont="1" applyFill="1" applyBorder="1" applyAlignment="1">
      <alignment horizontal="center" vertical="center" wrapText="1"/>
    </xf>
    <xf numFmtId="0" fontId="39" fillId="7" borderId="4" xfId="2" applyFont="1" applyFill="1" applyBorder="1" applyAlignment="1">
      <alignment horizontal="center" vertical="center" wrapText="1"/>
    </xf>
    <xf numFmtId="0" fontId="39" fillId="7" borderId="3" xfId="2" applyFont="1" applyFill="1" applyBorder="1" applyAlignment="1">
      <alignment horizontal="center" vertical="center" wrapText="1"/>
    </xf>
    <xf numFmtId="0" fontId="38" fillId="7" borderId="2" xfId="2" applyFont="1" applyFill="1" applyBorder="1" applyAlignment="1">
      <alignment horizontal="center" vertical="center" wrapText="1"/>
    </xf>
    <xf numFmtId="0" fontId="38" fillId="7" borderId="4" xfId="2" applyFont="1" applyFill="1" applyBorder="1" applyAlignment="1">
      <alignment horizontal="center" vertical="center" wrapText="1"/>
    </xf>
    <xf numFmtId="0" fontId="38" fillId="7" borderId="3" xfId="2" applyFont="1" applyFill="1" applyBorder="1" applyAlignment="1">
      <alignment horizontal="center" vertical="center" wrapText="1"/>
    </xf>
    <xf numFmtId="0" fontId="48" fillId="0" borderId="27" xfId="2" applyFont="1" applyBorder="1" applyAlignment="1">
      <alignment horizontal="left" vertical="center" wrapText="1"/>
    </xf>
    <xf numFmtId="0" fontId="61" fillId="7" borderId="17" xfId="0" applyFont="1" applyFill="1" applyBorder="1" applyAlignment="1">
      <alignment horizontal="center" vertical="center" wrapText="1"/>
    </xf>
    <xf numFmtId="0" fontId="61" fillId="7" borderId="36" xfId="0" applyFont="1" applyFill="1" applyBorder="1" applyAlignment="1">
      <alignment horizontal="center" vertical="center" wrapText="1"/>
    </xf>
    <xf numFmtId="0" fontId="58" fillId="7" borderId="17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58" fillId="7" borderId="36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horizontal="center" vertical="center" wrapText="1"/>
    </xf>
    <xf numFmtId="0" fontId="58" fillId="7" borderId="36" xfId="0" applyFont="1" applyFill="1" applyBorder="1" applyAlignment="1">
      <alignment horizontal="center" vertical="center" wrapText="1"/>
    </xf>
    <xf numFmtId="0" fontId="59" fillId="7" borderId="7" xfId="0" applyFont="1" applyFill="1" applyBorder="1" applyAlignment="1">
      <alignment horizontal="center" vertical="center" wrapText="1"/>
    </xf>
    <xf numFmtId="0" fontId="59" fillId="7" borderId="8" xfId="0" applyFont="1" applyFill="1" applyBorder="1" applyAlignment="1">
      <alignment horizontal="center" vertical="center" wrapText="1"/>
    </xf>
    <xf numFmtId="0" fontId="59" fillId="7" borderId="17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36" xfId="0" applyFont="1" applyFill="1" applyBorder="1" applyAlignment="1">
      <alignment horizontal="center" vertical="center"/>
    </xf>
    <xf numFmtId="0" fontId="59" fillId="7" borderId="16" xfId="0" applyFont="1" applyFill="1" applyBorder="1" applyAlignment="1">
      <alignment horizontal="center" vertical="center" wrapText="1"/>
    </xf>
    <xf numFmtId="0" fontId="59" fillId="7" borderId="38" xfId="0" applyFont="1" applyFill="1" applyBorder="1" applyAlignment="1">
      <alignment horizontal="center" vertical="center" wrapText="1"/>
    </xf>
    <xf numFmtId="0" fontId="59" fillId="7" borderId="37" xfId="0" applyFont="1" applyFill="1" applyBorder="1" applyAlignment="1">
      <alignment horizontal="center" vertical="center" wrapText="1"/>
    </xf>
    <xf numFmtId="0" fontId="59" fillId="7" borderId="40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60" fillId="7" borderId="40" xfId="0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58" fillId="7" borderId="28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53" fillId="3" borderId="28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53" fillId="3" borderId="28" xfId="0" applyFont="1" applyFill="1" applyBorder="1" applyAlignment="1">
      <alignment horizontal="center" vertical="center"/>
    </xf>
    <xf numFmtId="17" fontId="20" fillId="0" borderId="2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wrapText="1"/>
    </xf>
    <xf numFmtId="0" fontId="22" fillId="3" borderId="8" xfId="0" applyFont="1" applyFill="1" applyBorder="1" applyAlignment="1">
      <alignment horizontal="center" wrapText="1"/>
    </xf>
    <xf numFmtId="0" fontId="22" fillId="3" borderId="20" xfId="0" applyFont="1" applyFill="1" applyBorder="1" applyAlignment="1">
      <alignment horizontal="center" wrapText="1"/>
    </xf>
    <xf numFmtId="0" fontId="22" fillId="3" borderId="17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17" fontId="20" fillId="0" borderId="32" xfId="0" applyNumberFormat="1" applyFont="1" applyBorder="1" applyAlignment="1">
      <alignment horizontal="center" vertical="center"/>
    </xf>
    <xf numFmtId="0" fontId="48" fillId="0" borderId="27" xfId="2" applyFont="1" applyBorder="1" applyAlignment="1">
      <alignment horizontal="center" vertical="center" wrapText="1"/>
    </xf>
    <xf numFmtId="0" fontId="47" fillId="0" borderId="26" xfId="2" applyBorder="1" applyAlignment="1">
      <alignment horizontal="center"/>
    </xf>
    <xf numFmtId="0" fontId="47" fillId="0" borderId="27" xfId="2" applyBorder="1" applyAlignment="1">
      <alignment horizontal="center"/>
    </xf>
    <xf numFmtId="17" fontId="20" fillId="0" borderId="3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3" borderId="7" xfId="1" applyFont="1" applyFill="1" applyBorder="1" applyAlignment="1">
      <alignment horizontal="center" wrapText="1"/>
    </xf>
    <xf numFmtId="0" fontId="22" fillId="3" borderId="8" xfId="1" applyFont="1" applyFill="1" applyBorder="1" applyAlignment="1">
      <alignment horizontal="center" wrapText="1"/>
    </xf>
    <xf numFmtId="0" fontId="22" fillId="3" borderId="20" xfId="1" applyFont="1" applyFill="1" applyBorder="1" applyAlignment="1">
      <alignment horizontal="center" wrapText="1"/>
    </xf>
    <xf numFmtId="0" fontId="22" fillId="3" borderId="17" xfId="1" applyFont="1" applyFill="1" applyBorder="1" applyAlignment="1">
      <alignment horizontal="center"/>
    </xf>
    <xf numFmtId="0" fontId="22" fillId="3" borderId="12" xfId="1" applyFont="1" applyFill="1" applyBorder="1" applyAlignment="1">
      <alignment horizontal="center"/>
    </xf>
    <xf numFmtId="0" fontId="22" fillId="3" borderId="11" xfId="1" applyFont="1" applyFill="1" applyBorder="1" applyAlignment="1">
      <alignment horizontal="center"/>
    </xf>
    <xf numFmtId="16" fontId="22" fillId="3" borderId="7" xfId="1" applyNumberFormat="1" applyFont="1" applyFill="1" applyBorder="1" applyAlignment="1">
      <alignment horizontal="center"/>
    </xf>
    <xf numFmtId="16" fontId="22" fillId="3" borderId="19" xfId="1" applyNumberFormat="1" applyFont="1" applyFill="1" applyBorder="1" applyAlignment="1">
      <alignment horizontal="center"/>
    </xf>
    <xf numFmtId="0" fontId="22" fillId="3" borderId="7" xfId="1" applyFont="1" applyFill="1" applyBorder="1" applyAlignment="1">
      <alignment horizontal="left" vertical="top" wrapText="1"/>
    </xf>
    <xf numFmtId="0" fontId="22" fillId="3" borderId="19" xfId="1" applyFont="1" applyFill="1" applyBorder="1" applyAlignment="1">
      <alignment horizontal="left" vertical="top" wrapText="1"/>
    </xf>
    <xf numFmtId="0" fontId="32" fillId="3" borderId="7" xfId="1" applyFont="1" applyFill="1" applyBorder="1" applyAlignment="1">
      <alignment horizontal="center" wrapText="1"/>
    </xf>
    <xf numFmtId="0" fontId="32" fillId="3" borderId="19" xfId="1" applyFont="1" applyFill="1" applyBorder="1" applyAlignment="1">
      <alignment horizontal="center" wrapText="1"/>
    </xf>
    <xf numFmtId="0" fontId="22" fillId="3" borderId="7" xfId="1" applyFont="1" applyFill="1" applyBorder="1" applyAlignment="1">
      <alignment horizontal="center"/>
    </xf>
    <xf numFmtId="2" fontId="22" fillId="3" borderId="19" xfId="1" applyNumberFormat="1" applyFont="1" applyFill="1" applyBorder="1" applyAlignment="1">
      <alignment horizontal="center"/>
    </xf>
    <xf numFmtId="0" fontId="22" fillId="3" borderId="19" xfId="1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wrapText="1"/>
    </xf>
    <xf numFmtId="0" fontId="22" fillId="3" borderId="1" xfId="1" applyFont="1" applyFill="1" applyBorder="1" applyAlignment="1">
      <alignment horizontal="center"/>
    </xf>
    <xf numFmtId="0" fontId="20" fillId="3" borderId="17" xfId="0" applyFont="1" applyFill="1" applyBorder="1" applyAlignment="1">
      <alignment horizontal="left" vertical="top"/>
    </xf>
    <xf numFmtId="0" fontId="20" fillId="3" borderId="12" xfId="0" applyFont="1" applyFill="1" applyBorder="1" applyAlignment="1">
      <alignment horizontal="left" vertical="top"/>
    </xf>
    <xf numFmtId="0" fontId="20" fillId="3" borderId="11" xfId="0" applyFont="1" applyFill="1" applyBorder="1" applyAlignment="1">
      <alignment horizontal="left" vertical="top"/>
    </xf>
    <xf numFmtId="0" fontId="27" fillId="3" borderId="17" xfId="0" applyFont="1" applyFill="1" applyBorder="1" applyAlignment="1">
      <alignment horizontal="center" vertical="top" wrapText="1"/>
    </xf>
    <xf numFmtId="0" fontId="27" fillId="3" borderId="12" xfId="0" applyFont="1" applyFill="1" applyBorder="1" applyAlignment="1">
      <alignment horizontal="center" vertical="top"/>
    </xf>
    <xf numFmtId="0" fontId="27" fillId="3" borderId="11" xfId="0" applyFont="1" applyFill="1" applyBorder="1" applyAlignment="1">
      <alignment horizontal="center" vertical="top"/>
    </xf>
    <xf numFmtId="0" fontId="22" fillId="3" borderId="17" xfId="0" applyFont="1" applyFill="1" applyBorder="1" applyAlignment="1">
      <alignment horizontal="left" vertical="top"/>
    </xf>
    <xf numFmtId="0" fontId="22" fillId="3" borderId="12" xfId="0" applyFont="1" applyFill="1" applyBorder="1" applyAlignment="1">
      <alignment horizontal="left" vertical="top"/>
    </xf>
    <xf numFmtId="0" fontId="22" fillId="3" borderId="11" xfId="0" applyFont="1" applyFill="1" applyBorder="1" applyAlignment="1">
      <alignment horizontal="left" vertical="top"/>
    </xf>
    <xf numFmtId="0" fontId="54" fillId="0" borderId="1" xfId="0" applyFont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top"/>
    </xf>
    <xf numFmtId="0" fontId="22" fillId="3" borderId="0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center" vertical="top" wrapText="1"/>
    </xf>
    <xf numFmtId="0" fontId="20" fillId="3" borderId="27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left" vertical="top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0" fillId="3" borderId="27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56" fillId="0" borderId="27" xfId="0" applyFont="1" applyBorder="1" applyAlignment="1">
      <alignment horizontal="center" wrapText="1"/>
    </xf>
    <xf numFmtId="0" fontId="56" fillId="0" borderId="27" xfId="0" applyFont="1" applyBorder="1" applyAlignment="1">
      <alignment horizontal="center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0" fillId="0" borderId="0" xfId="3" applyFont="1" applyAlignment="1">
      <alignment horizontal="center"/>
    </xf>
    <xf numFmtId="0" fontId="20" fillId="0" borderId="0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/>
    </xf>
  </cellXfs>
  <cellStyles count="5">
    <cellStyle name="Денежный" xfId="4" builtin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90;&#1088;&#1091;&#1076;&#1085;&#1080;&#1082;&#1080;/&#1041;&#1072;&#1090;&#1091;&#1077;&#1074;/&#1044;&#1054;&#1056;&#1054;&#1046;&#1053;&#1040;&#1071;%20&#1050;&#1040;&#1056;&#1058;&#1040;%20&#1087;&#1086;%20&#1051;&#1055;&#1059;%20(2013-2020&#1075;&#1075;)%20-%202%20&#1074;&#1072;&#1088;&#1080;&#1072;&#1085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3 районные МО"/>
      <sheetName val="12-13 город.МО"/>
      <sheetName val="12-13 Республиканские МО"/>
    </sheetNames>
    <sheetDataSet>
      <sheetData sheetId="0"/>
      <sheetData sheetId="1">
        <row r="26">
          <cell r="K26">
            <v>1280</v>
          </cell>
          <cell r="M26">
            <v>3194</v>
          </cell>
          <cell r="N26">
            <v>1305</v>
          </cell>
          <cell r="P26">
            <v>3339</v>
          </cell>
          <cell r="Q26">
            <v>1339</v>
          </cell>
          <cell r="S26">
            <v>3483</v>
          </cell>
          <cell r="T26">
            <v>1372</v>
          </cell>
          <cell r="V26">
            <v>3612</v>
          </cell>
          <cell r="W26">
            <v>1398</v>
          </cell>
          <cell r="Y26">
            <v>3777</v>
          </cell>
          <cell r="Z26">
            <v>1420</v>
          </cell>
          <cell r="AB26">
            <v>4026</v>
          </cell>
          <cell r="AC26">
            <v>1414</v>
          </cell>
          <cell r="AE26">
            <v>4026</v>
          </cell>
          <cell r="AF26">
            <v>1410</v>
          </cell>
          <cell r="AH26">
            <v>4018</v>
          </cell>
        </row>
      </sheetData>
      <sheetData sheetId="2">
        <row r="30">
          <cell r="K30">
            <v>1064</v>
          </cell>
          <cell r="M30">
            <v>2310</v>
          </cell>
          <cell r="N30">
            <v>1104</v>
          </cell>
          <cell r="P30">
            <v>2437</v>
          </cell>
          <cell r="Q30">
            <v>1145</v>
          </cell>
          <cell r="S30">
            <v>2588</v>
          </cell>
          <cell r="T30">
            <v>1173</v>
          </cell>
          <cell r="V30">
            <v>2724</v>
          </cell>
          <cell r="W30">
            <v>1205</v>
          </cell>
          <cell r="Y30">
            <v>2823</v>
          </cell>
          <cell r="Z30">
            <v>1246</v>
          </cell>
          <cell r="AB30">
            <v>3108</v>
          </cell>
          <cell r="AC30">
            <v>1244</v>
          </cell>
          <cell r="AE30">
            <v>3108</v>
          </cell>
          <cell r="AF30">
            <v>1239</v>
          </cell>
          <cell r="AH30">
            <v>3099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2"/>
  <sheetViews>
    <sheetView zoomScale="110" zoomScaleNormal="110" workbookViewId="0">
      <pane xSplit="1" ySplit="5" topLeftCell="B15" activePane="bottomRight" state="frozen"/>
      <selection activeCell="G13" sqref="G13"/>
      <selection pane="topRight" activeCell="G13" sqref="G13"/>
      <selection pane="bottomLeft" activeCell="G13" sqref="G13"/>
      <selection pane="bottomRight" activeCell="L75" sqref="L75"/>
    </sheetView>
  </sheetViews>
  <sheetFormatPr defaultRowHeight="15"/>
  <cols>
    <col min="1" max="1" width="18.140625" customWidth="1"/>
    <col min="2" max="2" width="10" style="1" customWidth="1"/>
    <col min="3" max="11" width="7.28515625" style="1" customWidth="1"/>
  </cols>
  <sheetData>
    <row r="1" spans="1:11">
      <c r="D1" s="160"/>
    </row>
    <row r="2" spans="1:11" ht="57.75" customHeight="1">
      <c r="A2" s="161"/>
      <c r="B2" s="679" t="s">
        <v>613</v>
      </c>
      <c r="C2" s="679"/>
      <c r="D2" s="679"/>
      <c r="E2" s="679"/>
      <c r="F2" s="679"/>
      <c r="G2" s="679"/>
      <c r="H2" s="679"/>
      <c r="I2" s="679"/>
      <c r="J2" s="679"/>
      <c r="K2" s="679"/>
    </row>
    <row r="3" spans="1:11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7.75" customHeight="1">
      <c r="A4" s="4"/>
      <c r="B4" s="680" t="s">
        <v>256</v>
      </c>
      <c r="C4" s="681"/>
      <c r="D4" s="682" t="s">
        <v>257</v>
      </c>
      <c r="E4" s="683"/>
      <c r="F4" s="683"/>
      <c r="G4" s="683"/>
      <c r="H4" s="683"/>
      <c r="I4" s="683"/>
      <c r="J4" s="683"/>
      <c r="K4" s="684"/>
    </row>
    <row r="5" spans="1:11">
      <c r="A5" s="4"/>
      <c r="B5" s="607">
        <v>2011</v>
      </c>
      <c r="C5" s="607">
        <v>2012</v>
      </c>
      <c r="D5" s="607">
        <v>2013</v>
      </c>
      <c r="E5" s="607">
        <v>2014</v>
      </c>
      <c r="F5" s="607">
        <v>2015</v>
      </c>
      <c r="G5" s="607">
        <v>2016</v>
      </c>
      <c r="H5" s="607">
        <v>2017</v>
      </c>
      <c r="I5" s="607">
        <v>2018</v>
      </c>
      <c r="J5" s="607">
        <v>2019</v>
      </c>
      <c r="K5" s="607">
        <v>2020</v>
      </c>
    </row>
    <row r="6" spans="1:11">
      <c r="A6" s="6" t="s">
        <v>0</v>
      </c>
      <c r="B6" s="162">
        <v>370</v>
      </c>
      <c r="C6" s="162">
        <v>339</v>
      </c>
      <c r="D6" s="163">
        <v>354</v>
      </c>
      <c r="E6" s="164">
        <v>336</v>
      </c>
      <c r="F6" s="164">
        <v>325</v>
      </c>
      <c r="G6" s="163">
        <v>315</v>
      </c>
      <c r="H6" s="163">
        <v>305</v>
      </c>
      <c r="I6" s="163">
        <v>301</v>
      </c>
      <c r="J6" s="163">
        <v>295</v>
      </c>
      <c r="K6" s="163">
        <v>291</v>
      </c>
    </row>
    <row r="7" spans="1:11">
      <c r="A7" s="4" t="s">
        <v>258</v>
      </c>
      <c r="B7" s="162">
        <v>15.6</v>
      </c>
      <c r="C7" s="162">
        <v>14.4</v>
      </c>
      <c r="D7" s="165">
        <f>D6*1000/D8</f>
        <v>15.373925128116042</v>
      </c>
      <c r="E7" s="165">
        <f t="shared" ref="E7:K7" si="0">E6*1000/E8</f>
        <v>14.727798720084159</v>
      </c>
      <c r="F7" s="165">
        <f t="shared" si="0"/>
        <v>14.377350143773501</v>
      </c>
      <c r="G7" s="165">
        <f t="shared" si="0"/>
        <v>14.125560538116591</v>
      </c>
      <c r="H7" s="165">
        <f t="shared" si="0"/>
        <v>13.744930148715637</v>
      </c>
      <c r="I7" s="165">
        <f t="shared" si="0"/>
        <v>13.744292237442922</v>
      </c>
      <c r="J7" s="165">
        <f t="shared" si="0"/>
        <v>13.59447004608295</v>
      </c>
      <c r="K7" s="165">
        <f t="shared" si="0"/>
        <v>13.534883720930232</v>
      </c>
    </row>
    <row r="8" spans="1:11">
      <c r="A8" s="4" t="s">
        <v>101</v>
      </c>
      <c r="B8" s="162">
        <v>23604</v>
      </c>
      <c r="C8" s="162">
        <v>23604</v>
      </c>
      <c r="D8" s="163">
        <v>23026</v>
      </c>
      <c r="E8" s="166">
        <v>22814</v>
      </c>
      <c r="F8" s="166">
        <v>22605</v>
      </c>
      <c r="G8" s="163">
        <v>22300</v>
      </c>
      <c r="H8" s="163">
        <v>22190</v>
      </c>
      <c r="I8" s="163">
        <v>21900</v>
      </c>
      <c r="J8" s="163">
        <v>21700</v>
      </c>
      <c r="K8" s="163">
        <v>21500</v>
      </c>
    </row>
    <row r="9" spans="1:11">
      <c r="A9" s="6" t="s">
        <v>1</v>
      </c>
      <c r="B9" s="162">
        <v>118</v>
      </c>
      <c r="C9" s="162">
        <v>125</v>
      </c>
      <c r="D9" s="163">
        <v>115</v>
      </c>
      <c r="E9" s="166">
        <v>112</v>
      </c>
      <c r="F9" s="166">
        <v>108</v>
      </c>
      <c r="G9" s="163">
        <v>109</v>
      </c>
      <c r="H9" s="163">
        <v>110</v>
      </c>
      <c r="I9" s="163">
        <v>105</v>
      </c>
      <c r="J9" s="163">
        <v>102</v>
      </c>
      <c r="K9" s="163">
        <v>98</v>
      </c>
    </row>
    <row r="10" spans="1:11">
      <c r="A10" s="4" t="s">
        <v>258</v>
      </c>
      <c r="B10" s="162">
        <v>12.1</v>
      </c>
      <c r="C10" s="162">
        <v>12.9</v>
      </c>
      <c r="D10" s="165">
        <f>D9*1000/D11</f>
        <v>12.553214714550814</v>
      </c>
      <c r="E10" s="165">
        <f t="shared" ref="E10:K10" si="1">E9*1000/E11</f>
        <v>12.537781260494794</v>
      </c>
      <c r="F10" s="165">
        <f t="shared" si="1"/>
        <v>12.399540757749714</v>
      </c>
      <c r="G10" s="165">
        <f t="shared" si="1"/>
        <v>12.823529411764707</v>
      </c>
      <c r="H10" s="165">
        <f t="shared" si="1"/>
        <v>13.253012048192771</v>
      </c>
      <c r="I10" s="165">
        <f t="shared" si="1"/>
        <v>12.962962962962964</v>
      </c>
      <c r="J10" s="165">
        <f t="shared" si="1"/>
        <v>12.911392405063291</v>
      </c>
      <c r="K10" s="165">
        <f t="shared" si="1"/>
        <v>12.727272727272727</v>
      </c>
    </row>
    <row r="11" spans="1:11">
      <c r="A11" s="4" t="s">
        <v>101</v>
      </c>
      <c r="B11" s="162">
        <v>9702</v>
      </c>
      <c r="C11" s="162">
        <v>9702</v>
      </c>
      <c r="D11" s="163">
        <v>9161</v>
      </c>
      <c r="E11" s="166">
        <v>8933</v>
      </c>
      <c r="F11" s="166">
        <v>8710</v>
      </c>
      <c r="G11" s="163">
        <v>8500</v>
      </c>
      <c r="H11" s="163">
        <v>8300</v>
      </c>
      <c r="I11" s="163">
        <v>8100</v>
      </c>
      <c r="J11" s="163">
        <v>7900</v>
      </c>
      <c r="K11" s="163">
        <v>7700</v>
      </c>
    </row>
    <row r="12" spans="1:11">
      <c r="A12" s="6" t="s">
        <v>2</v>
      </c>
      <c r="B12" s="162">
        <v>425</v>
      </c>
      <c r="C12" s="162">
        <v>409</v>
      </c>
      <c r="D12" s="167">
        <v>395</v>
      </c>
      <c r="E12" s="167">
        <v>392</v>
      </c>
      <c r="F12" s="167">
        <v>386</v>
      </c>
      <c r="G12" s="167">
        <v>381</v>
      </c>
      <c r="H12" s="167">
        <v>365</v>
      </c>
      <c r="I12" s="167">
        <v>355</v>
      </c>
      <c r="J12" s="167">
        <v>346</v>
      </c>
      <c r="K12" s="167">
        <v>337</v>
      </c>
    </row>
    <row r="13" spans="1:11">
      <c r="A13" s="4" t="s">
        <v>258</v>
      </c>
      <c r="B13" s="162">
        <v>16.600000000000001</v>
      </c>
      <c r="C13" s="162">
        <v>16</v>
      </c>
      <c r="D13" s="165">
        <f>D12*1000/D14</f>
        <v>16.195161951619514</v>
      </c>
      <c r="E13" s="165">
        <f t="shared" ref="E13:K13" si="2">E12*1000/E14</f>
        <v>16.306834726902117</v>
      </c>
      <c r="F13" s="165">
        <f t="shared" si="2"/>
        <v>16.286919831223628</v>
      </c>
      <c r="G13" s="165">
        <f t="shared" si="2"/>
        <v>16.14406779661017</v>
      </c>
      <c r="H13" s="165">
        <f t="shared" si="2"/>
        <v>15.625</v>
      </c>
      <c r="I13" s="165">
        <f t="shared" si="2"/>
        <v>15.434782608695652</v>
      </c>
      <c r="J13" s="165">
        <f t="shared" si="2"/>
        <v>15.242290748898679</v>
      </c>
      <c r="K13" s="165">
        <f t="shared" si="2"/>
        <v>15.078299776286354</v>
      </c>
    </row>
    <row r="14" spans="1:11">
      <c r="A14" s="4" t="s">
        <v>101</v>
      </c>
      <c r="B14" s="162">
        <v>25504</v>
      </c>
      <c r="C14" s="162">
        <v>25504</v>
      </c>
      <c r="D14" s="163">
        <v>24390</v>
      </c>
      <c r="E14" s="163">
        <v>24039</v>
      </c>
      <c r="F14" s="163">
        <v>23700</v>
      </c>
      <c r="G14" s="163">
        <v>23600</v>
      </c>
      <c r="H14" s="163">
        <v>23360</v>
      </c>
      <c r="I14" s="163">
        <v>23000</v>
      </c>
      <c r="J14" s="163">
        <v>22700</v>
      </c>
      <c r="K14" s="163">
        <v>22350</v>
      </c>
    </row>
    <row r="15" spans="1:11">
      <c r="A15" s="6" t="s">
        <v>3</v>
      </c>
      <c r="B15" s="162">
        <v>379</v>
      </c>
      <c r="C15" s="162">
        <v>355</v>
      </c>
      <c r="D15" s="163">
        <v>356</v>
      </c>
      <c r="E15" s="163">
        <v>350</v>
      </c>
      <c r="F15" s="166">
        <v>340</v>
      </c>
      <c r="G15" s="163">
        <v>335</v>
      </c>
      <c r="H15" s="163">
        <v>335</v>
      </c>
      <c r="I15" s="163">
        <v>330</v>
      </c>
      <c r="J15" s="163">
        <v>320</v>
      </c>
      <c r="K15" s="163">
        <v>307</v>
      </c>
    </row>
    <row r="16" spans="1:11">
      <c r="A16" s="608" t="s">
        <v>258</v>
      </c>
      <c r="B16" s="162">
        <v>13</v>
      </c>
      <c r="C16" s="162">
        <v>12.1</v>
      </c>
      <c r="D16" s="165">
        <f t="shared" ref="D16:K16" si="3">D15*1000/D17</f>
        <v>13.396048918156161</v>
      </c>
      <c r="E16" s="165">
        <f t="shared" si="3"/>
        <v>13.422818791946309</v>
      </c>
      <c r="F16" s="165">
        <f t="shared" si="3"/>
        <v>13.191076624636276</v>
      </c>
      <c r="G16" s="165">
        <f t="shared" si="3"/>
        <v>13.293650793650794</v>
      </c>
      <c r="H16" s="165">
        <f t="shared" si="3"/>
        <v>13.723883654240066</v>
      </c>
      <c r="I16" s="165">
        <f t="shared" si="3"/>
        <v>14.042553191489361</v>
      </c>
      <c r="J16" s="165">
        <f t="shared" si="3"/>
        <v>14.096916299559471</v>
      </c>
      <c r="K16" s="165">
        <f t="shared" si="3"/>
        <v>14.063215758131012</v>
      </c>
    </row>
    <row r="17" spans="1:11" s="611" customFormat="1">
      <c r="A17" s="608" t="s">
        <v>101</v>
      </c>
      <c r="B17" s="609">
        <v>29222</v>
      </c>
      <c r="C17" s="609">
        <v>29222</v>
      </c>
      <c r="D17" s="610">
        <v>26575</v>
      </c>
      <c r="E17" s="610">
        <v>26075</v>
      </c>
      <c r="F17" s="168">
        <v>25775</v>
      </c>
      <c r="G17" s="610">
        <v>25200</v>
      </c>
      <c r="H17" s="610">
        <v>24410</v>
      </c>
      <c r="I17" s="610">
        <v>23500</v>
      </c>
      <c r="J17" s="610">
        <v>22700</v>
      </c>
      <c r="K17" s="610">
        <v>21830</v>
      </c>
    </row>
    <row r="18" spans="1:11">
      <c r="A18" s="6" t="s">
        <v>4</v>
      </c>
      <c r="B18" s="162">
        <v>213</v>
      </c>
      <c r="C18" s="162">
        <v>220</v>
      </c>
      <c r="D18" s="163">
        <v>205</v>
      </c>
      <c r="E18" s="163">
        <v>198</v>
      </c>
      <c r="F18" s="163">
        <v>191</v>
      </c>
      <c r="G18" s="163">
        <v>185</v>
      </c>
      <c r="H18" s="163">
        <v>180</v>
      </c>
      <c r="I18" s="163">
        <v>176</v>
      </c>
      <c r="J18" s="163">
        <v>171</v>
      </c>
      <c r="K18" s="163">
        <v>168</v>
      </c>
    </row>
    <row r="19" spans="1:11">
      <c r="A19" s="608" t="s">
        <v>258</v>
      </c>
      <c r="B19" s="162">
        <v>11.6</v>
      </c>
      <c r="C19" s="162">
        <v>12</v>
      </c>
      <c r="D19" s="165">
        <f>D18*1000/D20</f>
        <v>11.32784439409847</v>
      </c>
      <c r="E19" s="165">
        <f t="shared" ref="E19:K19" si="4">E18*1000/E20</f>
        <v>11.102388695749692</v>
      </c>
      <c r="F19" s="165">
        <f t="shared" si="4"/>
        <v>10.867709815078236</v>
      </c>
      <c r="G19" s="165">
        <f t="shared" si="4"/>
        <v>10.693641618497109</v>
      </c>
      <c r="H19" s="165">
        <f t="shared" si="4"/>
        <v>10.535557506584723</v>
      </c>
      <c r="I19" s="165">
        <f t="shared" si="4"/>
        <v>10.476190476190476</v>
      </c>
      <c r="J19" s="165">
        <f t="shared" si="4"/>
        <v>10.301204819277109</v>
      </c>
      <c r="K19" s="165">
        <f t="shared" si="4"/>
        <v>10.306748466257668</v>
      </c>
    </row>
    <row r="20" spans="1:11">
      <c r="A20" s="608" t="s">
        <v>101</v>
      </c>
      <c r="B20" s="162">
        <v>18374</v>
      </c>
      <c r="C20" s="162">
        <v>18374</v>
      </c>
      <c r="D20" s="163">
        <v>18097</v>
      </c>
      <c r="E20" s="163">
        <v>17834</v>
      </c>
      <c r="F20" s="163">
        <v>17575</v>
      </c>
      <c r="G20" s="163">
        <v>17300</v>
      </c>
      <c r="H20" s="163">
        <v>17085</v>
      </c>
      <c r="I20" s="163">
        <v>16800</v>
      </c>
      <c r="J20" s="163">
        <v>16600</v>
      </c>
      <c r="K20" s="163">
        <v>16300</v>
      </c>
    </row>
    <row r="21" spans="1:11">
      <c r="A21" s="6" t="s">
        <v>5</v>
      </c>
      <c r="B21" s="162">
        <v>740</v>
      </c>
      <c r="C21" s="162">
        <v>672</v>
      </c>
      <c r="D21" s="163">
        <v>725</v>
      </c>
      <c r="E21" s="163">
        <v>723</v>
      </c>
      <c r="F21" s="163">
        <v>720</v>
      </c>
      <c r="G21" s="163">
        <v>717</v>
      </c>
      <c r="H21" s="163">
        <v>710</v>
      </c>
      <c r="I21" s="163">
        <v>704</v>
      </c>
      <c r="J21" s="163">
        <v>694</v>
      </c>
      <c r="K21" s="163">
        <v>694</v>
      </c>
    </row>
    <row r="22" spans="1:11">
      <c r="A22" s="608" t="s">
        <v>259</v>
      </c>
      <c r="B22" s="162">
        <v>14.8</v>
      </c>
      <c r="C22" s="162">
        <v>13.4</v>
      </c>
      <c r="D22" s="165">
        <f>D21*1000/D23</f>
        <v>14.67522215250086</v>
      </c>
      <c r="E22" s="165">
        <f t="shared" ref="E22:K22" si="5">E21*1000/E23</f>
        <v>14.667099444151418</v>
      </c>
      <c r="F22" s="165">
        <f t="shared" si="5"/>
        <v>14.638609332113449</v>
      </c>
      <c r="G22" s="165">
        <f t="shared" si="5"/>
        <v>14.63265306122449</v>
      </c>
      <c r="H22" s="165">
        <f t="shared" si="5"/>
        <v>14.49867265672861</v>
      </c>
      <c r="I22" s="165">
        <f t="shared" si="5"/>
        <v>14.426229508196721</v>
      </c>
      <c r="J22" s="165">
        <f t="shared" si="5"/>
        <v>14.250513347022586</v>
      </c>
      <c r="K22" s="165">
        <f t="shared" si="5"/>
        <v>14.279835390946502</v>
      </c>
    </row>
    <row r="23" spans="1:11">
      <c r="A23" s="608" t="s">
        <v>101</v>
      </c>
      <c r="B23" s="162">
        <v>50072</v>
      </c>
      <c r="C23" s="162">
        <v>50072</v>
      </c>
      <c r="D23" s="163">
        <v>49403</v>
      </c>
      <c r="E23" s="163">
        <v>49294</v>
      </c>
      <c r="F23" s="163">
        <v>49185</v>
      </c>
      <c r="G23" s="163">
        <v>49000</v>
      </c>
      <c r="H23" s="163">
        <v>48970</v>
      </c>
      <c r="I23" s="163">
        <v>48800</v>
      </c>
      <c r="J23" s="163">
        <v>48700</v>
      </c>
      <c r="K23" s="163">
        <v>48600</v>
      </c>
    </row>
    <row r="24" spans="1:11">
      <c r="A24" s="6" t="s">
        <v>6</v>
      </c>
      <c r="B24" s="162">
        <v>405</v>
      </c>
      <c r="C24" s="162">
        <v>420</v>
      </c>
      <c r="D24" s="163">
        <v>468</v>
      </c>
      <c r="E24" s="163">
        <v>462</v>
      </c>
      <c r="F24" s="163">
        <v>456</v>
      </c>
      <c r="G24" s="163">
        <v>451</v>
      </c>
      <c r="H24" s="163">
        <v>438</v>
      </c>
      <c r="I24" s="163">
        <v>412</v>
      </c>
      <c r="J24" s="163">
        <v>395</v>
      </c>
      <c r="K24" s="163">
        <v>391</v>
      </c>
    </row>
    <row r="25" spans="1:11">
      <c r="A25" s="608" t="s">
        <v>259</v>
      </c>
      <c r="B25" s="162">
        <v>14.1</v>
      </c>
      <c r="C25" s="162">
        <v>14.7</v>
      </c>
      <c r="D25" s="165">
        <f>D24*1000/D26</f>
        <v>16.890428757037679</v>
      </c>
      <c r="E25" s="165">
        <f t="shared" ref="E25:K25" si="6">E24*1000/E26</f>
        <v>16.861313868613138</v>
      </c>
      <c r="F25" s="165">
        <f t="shared" si="6"/>
        <v>16.826568265682656</v>
      </c>
      <c r="G25" s="165">
        <f t="shared" si="6"/>
        <v>16.828358208955223</v>
      </c>
      <c r="H25" s="165">
        <f t="shared" si="6"/>
        <v>16.52767820082261</v>
      </c>
      <c r="I25" s="165">
        <f t="shared" si="6"/>
        <v>15.725190839694656</v>
      </c>
      <c r="J25" s="165">
        <f t="shared" si="6"/>
        <v>15.250965250965251</v>
      </c>
      <c r="K25" s="165">
        <f t="shared" si="6"/>
        <v>15.2734375</v>
      </c>
    </row>
    <row r="26" spans="1:11">
      <c r="A26" s="608" t="s">
        <v>101</v>
      </c>
      <c r="B26" s="162">
        <v>28593</v>
      </c>
      <c r="C26" s="162">
        <v>28593</v>
      </c>
      <c r="D26" s="163">
        <v>27708</v>
      </c>
      <c r="E26" s="163">
        <v>27400</v>
      </c>
      <c r="F26" s="163">
        <v>27100</v>
      </c>
      <c r="G26" s="163">
        <v>26800</v>
      </c>
      <c r="H26" s="163">
        <v>26501</v>
      </c>
      <c r="I26" s="163">
        <v>26200</v>
      </c>
      <c r="J26" s="163">
        <v>25900</v>
      </c>
      <c r="K26" s="163">
        <v>25600</v>
      </c>
    </row>
    <row r="27" spans="1:11">
      <c r="A27" s="6" t="s">
        <v>7</v>
      </c>
      <c r="B27" s="162">
        <v>359</v>
      </c>
      <c r="C27" s="162">
        <v>362</v>
      </c>
      <c r="D27" s="163">
        <v>371</v>
      </c>
      <c r="E27" s="166">
        <v>370</v>
      </c>
      <c r="F27" s="166">
        <v>376</v>
      </c>
      <c r="G27" s="163">
        <v>378</v>
      </c>
      <c r="H27" s="163">
        <v>382</v>
      </c>
      <c r="I27" s="163">
        <v>386</v>
      </c>
      <c r="J27" s="163">
        <v>386</v>
      </c>
      <c r="K27" s="163">
        <v>384</v>
      </c>
    </row>
    <row r="28" spans="1:11">
      <c r="A28" s="608" t="s">
        <v>260</v>
      </c>
      <c r="B28" s="162">
        <v>9.4</v>
      </c>
      <c r="C28" s="162">
        <v>9.5</v>
      </c>
      <c r="D28" s="165">
        <f>D27*1000/D29</f>
        <v>9.134106408646625</v>
      </c>
      <c r="E28" s="165">
        <f t="shared" ref="E28:K28" si="7">E27*1000/E29</f>
        <v>9.0243902439024382</v>
      </c>
      <c r="F28" s="165">
        <f t="shared" si="7"/>
        <v>9.0602409638554224</v>
      </c>
      <c r="G28" s="165">
        <f t="shared" si="7"/>
        <v>9.0430622009569372</v>
      </c>
      <c r="H28" s="165">
        <f t="shared" si="7"/>
        <v>9.0952380952380949</v>
      </c>
      <c r="I28" s="165">
        <f t="shared" si="7"/>
        <v>9.0823529411764703</v>
      </c>
      <c r="J28" s="165">
        <f t="shared" si="7"/>
        <v>9.0186915887850461</v>
      </c>
      <c r="K28" s="165">
        <f t="shared" si="7"/>
        <v>8.9302325581395348</v>
      </c>
    </row>
    <row r="29" spans="1:11">
      <c r="A29" s="608" t="s">
        <v>101</v>
      </c>
      <c r="B29" s="162">
        <v>38071</v>
      </c>
      <c r="C29" s="162">
        <v>38071</v>
      </c>
      <c r="D29" s="163">
        <v>40617</v>
      </c>
      <c r="E29" s="166">
        <v>41000</v>
      </c>
      <c r="F29" s="166">
        <v>41500</v>
      </c>
      <c r="G29" s="163">
        <v>41800</v>
      </c>
      <c r="H29" s="163">
        <v>42000</v>
      </c>
      <c r="I29" s="163">
        <v>42500</v>
      </c>
      <c r="J29" s="163">
        <v>42800</v>
      </c>
      <c r="K29" s="163">
        <v>43000</v>
      </c>
    </row>
    <row r="30" spans="1:11">
      <c r="A30" s="6" t="s">
        <v>8</v>
      </c>
      <c r="B30" s="162">
        <v>930</v>
      </c>
      <c r="C30" s="162">
        <v>948</v>
      </c>
      <c r="D30" s="163">
        <v>932</v>
      </c>
      <c r="E30" s="163">
        <v>926</v>
      </c>
      <c r="F30" s="163">
        <v>918</v>
      </c>
      <c r="G30" s="163">
        <v>908</v>
      </c>
      <c r="H30" s="163">
        <v>900</v>
      </c>
      <c r="I30" s="163">
        <v>910</v>
      </c>
      <c r="J30" s="163">
        <v>900</v>
      </c>
      <c r="K30" s="163">
        <v>894</v>
      </c>
    </row>
    <row r="31" spans="1:11">
      <c r="A31" s="608" t="s">
        <v>260</v>
      </c>
      <c r="B31" s="169">
        <v>15.5</v>
      </c>
      <c r="C31" s="169">
        <v>15.8</v>
      </c>
      <c r="D31" s="170">
        <f>D30*1000/D32</f>
        <v>15.904165457927339</v>
      </c>
      <c r="E31" s="170">
        <f t="shared" ref="E31:K31" si="8">E30*1000/E32</f>
        <v>15.820946523150521</v>
      </c>
      <c r="F31" s="170">
        <f t="shared" si="8"/>
        <v>15.78404401650619</v>
      </c>
      <c r="G31" s="170">
        <f t="shared" si="8"/>
        <v>15.736568457538995</v>
      </c>
      <c r="H31" s="170">
        <f t="shared" si="8"/>
        <v>15.671251958906495</v>
      </c>
      <c r="I31" s="170">
        <f t="shared" si="8"/>
        <v>15.964912280701755</v>
      </c>
      <c r="J31" s="170">
        <f t="shared" si="8"/>
        <v>15.873015873015873</v>
      </c>
      <c r="K31" s="170">
        <f t="shared" si="8"/>
        <v>15.879218472468917</v>
      </c>
    </row>
    <row r="32" spans="1:11">
      <c r="A32" s="6" t="s">
        <v>101</v>
      </c>
      <c r="B32" s="162">
        <v>59959</v>
      </c>
      <c r="C32" s="162">
        <v>59959</v>
      </c>
      <c r="D32" s="163">
        <v>58601</v>
      </c>
      <c r="E32" s="163">
        <v>58530</v>
      </c>
      <c r="F32" s="163">
        <v>58160</v>
      </c>
      <c r="G32" s="163">
        <v>57700</v>
      </c>
      <c r="H32" s="163">
        <v>57430</v>
      </c>
      <c r="I32" s="163">
        <v>57000</v>
      </c>
      <c r="J32" s="163">
        <v>56700</v>
      </c>
      <c r="K32" s="163">
        <v>56300</v>
      </c>
    </row>
    <row r="33" spans="1:11">
      <c r="A33" s="6" t="s">
        <v>9</v>
      </c>
      <c r="B33" s="162">
        <v>207</v>
      </c>
      <c r="C33" s="162">
        <v>207</v>
      </c>
      <c r="D33" s="167">
        <v>201</v>
      </c>
      <c r="E33" s="167">
        <v>195</v>
      </c>
      <c r="F33" s="167">
        <v>190</v>
      </c>
      <c r="G33" s="167">
        <v>188</v>
      </c>
      <c r="H33" s="167">
        <v>186</v>
      </c>
      <c r="I33" s="163">
        <v>181</v>
      </c>
      <c r="J33" s="163">
        <v>176</v>
      </c>
      <c r="K33" s="163">
        <v>171</v>
      </c>
    </row>
    <row r="34" spans="1:11">
      <c r="A34" s="608" t="s">
        <v>260</v>
      </c>
      <c r="B34" s="162">
        <v>12.5</v>
      </c>
      <c r="C34" s="162">
        <v>12.5</v>
      </c>
      <c r="D34" s="165">
        <f>D33*1000/D35</f>
        <v>12.639919506980254</v>
      </c>
      <c r="E34" s="165">
        <f t="shared" ref="E34:K34" si="9">E33*1000/E35</f>
        <v>12.460063897763579</v>
      </c>
      <c r="F34" s="165">
        <f t="shared" si="9"/>
        <v>12.325656827765163</v>
      </c>
      <c r="G34" s="165">
        <f t="shared" si="9"/>
        <v>12.38471673254282</v>
      </c>
      <c r="H34" s="165">
        <f t="shared" si="9"/>
        <v>12.441471571906355</v>
      </c>
      <c r="I34" s="165">
        <f t="shared" si="9"/>
        <v>12.312925170068027</v>
      </c>
      <c r="J34" s="165">
        <f t="shared" si="9"/>
        <v>12.137931034482758</v>
      </c>
      <c r="K34" s="165">
        <f t="shared" si="9"/>
        <v>12.04225352112676</v>
      </c>
    </row>
    <row r="35" spans="1:11">
      <c r="A35" s="608" t="s">
        <v>101</v>
      </c>
      <c r="B35" s="162">
        <v>16474</v>
      </c>
      <c r="C35" s="162">
        <v>16474</v>
      </c>
      <c r="D35" s="163">
        <v>15902</v>
      </c>
      <c r="E35" s="163">
        <v>15650</v>
      </c>
      <c r="F35" s="163">
        <v>15415</v>
      </c>
      <c r="G35" s="163">
        <v>15180</v>
      </c>
      <c r="H35" s="163">
        <v>14950</v>
      </c>
      <c r="I35" s="163">
        <v>14700</v>
      </c>
      <c r="J35" s="163">
        <v>14500</v>
      </c>
      <c r="K35" s="163">
        <v>14200</v>
      </c>
    </row>
    <row r="36" spans="1:11">
      <c r="A36" s="6" t="s">
        <v>10</v>
      </c>
      <c r="B36" s="162">
        <v>201</v>
      </c>
      <c r="C36" s="162">
        <v>181</v>
      </c>
      <c r="D36" s="163">
        <v>179</v>
      </c>
      <c r="E36" s="163">
        <v>176</v>
      </c>
      <c r="F36" s="163">
        <v>172</v>
      </c>
      <c r="G36" s="163">
        <v>169</v>
      </c>
      <c r="H36" s="163">
        <v>174</v>
      </c>
      <c r="I36" s="163">
        <v>170</v>
      </c>
      <c r="J36" s="163">
        <v>167</v>
      </c>
      <c r="K36" s="163">
        <v>163</v>
      </c>
    </row>
    <row r="37" spans="1:11">
      <c r="A37" s="608" t="s">
        <v>260</v>
      </c>
      <c r="B37" s="162">
        <v>13.4</v>
      </c>
      <c r="C37" s="162">
        <v>12</v>
      </c>
      <c r="D37" s="165">
        <f>D36*1000/D38</f>
        <v>12.285518188057653</v>
      </c>
      <c r="E37" s="165">
        <f t="shared" ref="E37:K37" si="10">E36*1000/E38</f>
        <v>12.191742865059574</v>
      </c>
      <c r="F37" s="165">
        <f t="shared" si="10"/>
        <v>12.027972027972028</v>
      </c>
      <c r="G37" s="165">
        <f t="shared" si="10"/>
        <v>11.926605504587156</v>
      </c>
      <c r="H37" s="165">
        <f t="shared" si="10"/>
        <v>12.393162393162394</v>
      </c>
      <c r="I37" s="165">
        <f t="shared" si="10"/>
        <v>12.23021582733813</v>
      </c>
      <c r="J37" s="165">
        <f t="shared" si="10"/>
        <v>12.18978102189781</v>
      </c>
      <c r="K37" s="165">
        <f t="shared" si="10"/>
        <v>12.074074074074074</v>
      </c>
    </row>
    <row r="38" spans="1:11">
      <c r="A38" s="608" t="s">
        <v>101</v>
      </c>
      <c r="B38" s="162">
        <v>15038</v>
      </c>
      <c r="C38" s="162">
        <v>15038</v>
      </c>
      <c r="D38" s="163">
        <v>14570</v>
      </c>
      <c r="E38" s="163">
        <v>14436</v>
      </c>
      <c r="F38" s="163">
        <v>14300</v>
      </c>
      <c r="G38" s="163">
        <v>14170</v>
      </c>
      <c r="H38" s="163">
        <v>14040</v>
      </c>
      <c r="I38" s="163">
        <v>13900</v>
      </c>
      <c r="J38" s="163">
        <v>13700</v>
      </c>
      <c r="K38" s="163">
        <v>13500</v>
      </c>
    </row>
    <row r="39" spans="1:11">
      <c r="A39" s="6" t="s">
        <v>11</v>
      </c>
      <c r="B39" s="162">
        <v>526</v>
      </c>
      <c r="C39" s="162">
        <v>507</v>
      </c>
      <c r="D39" s="163">
        <v>496</v>
      </c>
      <c r="E39" s="163">
        <v>494</v>
      </c>
      <c r="F39" s="163">
        <v>483</v>
      </c>
      <c r="G39" s="163">
        <v>479</v>
      </c>
      <c r="H39" s="163">
        <v>475</v>
      </c>
      <c r="I39" s="163">
        <v>466</v>
      </c>
      <c r="J39" s="163">
        <v>464</v>
      </c>
      <c r="K39" s="163">
        <v>458</v>
      </c>
    </row>
    <row r="40" spans="1:11">
      <c r="A40" s="608" t="s">
        <v>260</v>
      </c>
      <c r="B40" s="162">
        <v>13.2</v>
      </c>
      <c r="C40" s="162">
        <v>12.8</v>
      </c>
      <c r="D40" s="165">
        <f>D39*1000/D41</f>
        <v>12.76540985716124</v>
      </c>
      <c r="E40" s="165">
        <f t="shared" ref="E40:K40" si="11">E39*1000/E41</f>
        <v>12.841174941512866</v>
      </c>
      <c r="F40" s="165">
        <f t="shared" si="11"/>
        <v>12.682158330051202</v>
      </c>
      <c r="G40" s="165">
        <f t="shared" si="11"/>
        <v>12.678665960825834</v>
      </c>
      <c r="H40" s="165">
        <f t="shared" si="11"/>
        <v>12.686965811965813</v>
      </c>
      <c r="I40" s="165">
        <f t="shared" si="11"/>
        <v>12.560646900269541</v>
      </c>
      <c r="J40" s="165">
        <f t="shared" si="11"/>
        <v>12.643051771117166</v>
      </c>
      <c r="K40" s="165">
        <f t="shared" si="11"/>
        <v>12.617079889807162</v>
      </c>
    </row>
    <row r="41" spans="1:11">
      <c r="A41" s="608" t="s">
        <v>101</v>
      </c>
      <c r="B41" s="162">
        <v>39763</v>
      </c>
      <c r="C41" s="162">
        <v>39763</v>
      </c>
      <c r="D41" s="163">
        <v>38855</v>
      </c>
      <c r="E41" s="163">
        <v>38470</v>
      </c>
      <c r="F41" s="163">
        <v>38085</v>
      </c>
      <c r="G41" s="163">
        <v>37780</v>
      </c>
      <c r="H41" s="163">
        <v>37440</v>
      </c>
      <c r="I41" s="163">
        <v>37100</v>
      </c>
      <c r="J41" s="163">
        <v>36700</v>
      </c>
      <c r="K41" s="163">
        <v>36300</v>
      </c>
    </row>
    <row r="42" spans="1:11">
      <c r="A42" s="6" t="s">
        <v>12</v>
      </c>
      <c r="B42" s="162">
        <v>152</v>
      </c>
      <c r="C42" s="162">
        <v>162</v>
      </c>
      <c r="D42" s="163">
        <v>145</v>
      </c>
      <c r="E42" s="163">
        <v>138</v>
      </c>
      <c r="F42" s="163">
        <v>130</v>
      </c>
      <c r="G42" s="163">
        <v>128</v>
      </c>
      <c r="H42" s="163">
        <v>127</v>
      </c>
      <c r="I42" s="163">
        <v>117</v>
      </c>
      <c r="J42" s="163">
        <v>105</v>
      </c>
      <c r="K42" s="163">
        <v>93</v>
      </c>
    </row>
    <row r="43" spans="1:11">
      <c r="A43" s="608" t="s">
        <v>259</v>
      </c>
      <c r="B43" s="162">
        <v>11.5</v>
      </c>
      <c r="C43" s="162">
        <v>12.3</v>
      </c>
      <c r="D43" s="165">
        <f>D42*1000/D44</f>
        <v>12.216698963686916</v>
      </c>
      <c r="E43" s="165">
        <f t="shared" ref="E43:K43" si="12">E42*1000/E44</f>
        <v>12.652425048134226</v>
      </c>
      <c r="F43" s="165">
        <f t="shared" si="12"/>
        <v>12.954658694569009</v>
      </c>
      <c r="G43" s="165">
        <f t="shared" si="12"/>
        <v>13.867822318526544</v>
      </c>
      <c r="H43" s="165">
        <f t="shared" si="12"/>
        <v>14.871194379391101</v>
      </c>
      <c r="I43" s="165">
        <f t="shared" si="12"/>
        <v>14.810126582278482</v>
      </c>
      <c r="J43" s="165">
        <f t="shared" si="12"/>
        <v>14.788732394366198</v>
      </c>
      <c r="K43" s="165">
        <f t="shared" si="12"/>
        <v>14.761904761904763</v>
      </c>
    </row>
    <row r="44" spans="1:11">
      <c r="A44" s="608" t="s">
        <v>101</v>
      </c>
      <c r="B44" s="162">
        <v>13213</v>
      </c>
      <c r="C44" s="162">
        <v>13213</v>
      </c>
      <c r="D44" s="163">
        <v>11869</v>
      </c>
      <c r="E44" s="163">
        <v>10907</v>
      </c>
      <c r="F44" s="163">
        <v>10035</v>
      </c>
      <c r="G44" s="163">
        <v>9230</v>
      </c>
      <c r="H44" s="163">
        <v>8540</v>
      </c>
      <c r="I44" s="163">
        <v>7900</v>
      </c>
      <c r="J44" s="163">
        <v>7100</v>
      </c>
      <c r="K44" s="163">
        <v>6300</v>
      </c>
    </row>
    <row r="45" spans="1:11">
      <c r="A45" s="6" t="s">
        <v>13</v>
      </c>
      <c r="B45" s="162">
        <v>388</v>
      </c>
      <c r="C45" s="162">
        <v>326</v>
      </c>
      <c r="D45" s="163">
        <v>380</v>
      </c>
      <c r="E45" s="163">
        <v>370</v>
      </c>
      <c r="F45" s="163">
        <v>366</v>
      </c>
      <c r="G45" s="167">
        <v>365</v>
      </c>
      <c r="H45" s="167">
        <v>360</v>
      </c>
      <c r="I45" s="167">
        <v>351</v>
      </c>
      <c r="J45" s="167">
        <v>345</v>
      </c>
      <c r="K45" s="167">
        <v>341</v>
      </c>
    </row>
    <row r="46" spans="1:11">
      <c r="A46" s="608" t="s">
        <v>259</v>
      </c>
      <c r="B46" s="162">
        <v>15.5</v>
      </c>
      <c r="C46" s="162">
        <v>13</v>
      </c>
      <c r="D46" s="165">
        <f>D45*1000/D47</f>
        <v>15.576962492313999</v>
      </c>
      <c r="E46" s="165">
        <f t="shared" ref="E46:K46" si="13">E45*1000/E47</f>
        <v>15.270956292046721</v>
      </c>
      <c r="F46" s="165">
        <f t="shared" si="13"/>
        <v>15.196180195142205</v>
      </c>
      <c r="G46" s="165">
        <f t="shared" si="13"/>
        <v>15.246449456975773</v>
      </c>
      <c r="H46" s="165">
        <f t="shared" si="13"/>
        <v>15.132408575031526</v>
      </c>
      <c r="I46" s="165">
        <f t="shared" si="13"/>
        <v>14.872881355932204</v>
      </c>
      <c r="J46" s="165">
        <f t="shared" si="13"/>
        <v>14.712153518123667</v>
      </c>
      <c r="K46" s="165">
        <f t="shared" si="13"/>
        <v>14.63519313304721</v>
      </c>
    </row>
    <row r="47" spans="1:11">
      <c r="A47" s="608" t="s">
        <v>101</v>
      </c>
      <c r="B47" s="162">
        <v>25015</v>
      </c>
      <c r="C47" s="162">
        <v>25015</v>
      </c>
      <c r="D47" s="163">
        <v>24395</v>
      </c>
      <c r="E47" s="163">
        <v>24229</v>
      </c>
      <c r="F47" s="163">
        <v>24085</v>
      </c>
      <c r="G47" s="167">
        <v>23940</v>
      </c>
      <c r="H47" s="167">
        <v>23790</v>
      </c>
      <c r="I47" s="167">
        <v>23600</v>
      </c>
      <c r="J47" s="167">
        <v>23450</v>
      </c>
      <c r="K47" s="167">
        <v>23300</v>
      </c>
    </row>
    <row r="48" spans="1:11">
      <c r="A48" s="6" t="s">
        <v>14</v>
      </c>
      <c r="B48" s="162">
        <v>48</v>
      </c>
      <c r="C48" s="162">
        <v>57</v>
      </c>
      <c r="D48" s="163">
        <v>54</v>
      </c>
      <c r="E48" s="163">
        <v>52</v>
      </c>
      <c r="F48" s="163">
        <v>52</v>
      </c>
      <c r="G48" s="167">
        <v>53</v>
      </c>
      <c r="H48" s="167">
        <v>52</v>
      </c>
      <c r="I48" s="167">
        <v>50</v>
      </c>
      <c r="J48" s="167">
        <v>48</v>
      </c>
      <c r="K48" s="167">
        <v>46</v>
      </c>
    </row>
    <row r="49" spans="1:13">
      <c r="A49" s="608" t="s">
        <v>259</v>
      </c>
      <c r="B49" s="162">
        <v>8.8000000000000007</v>
      </c>
      <c r="C49" s="162">
        <v>10.4</v>
      </c>
      <c r="D49" s="165">
        <f>D48*1000/D50</f>
        <v>9.9981484910201814</v>
      </c>
      <c r="E49" s="165">
        <f t="shared" ref="E49:K49" si="14">E48*1000/E50</f>
        <v>9.6065028634768144</v>
      </c>
      <c r="F49" s="165">
        <f t="shared" si="14"/>
        <v>9.5412844036697244</v>
      </c>
      <c r="G49" s="165">
        <f t="shared" si="14"/>
        <v>9.6715328467153281</v>
      </c>
      <c r="H49" s="165">
        <f t="shared" si="14"/>
        <v>9.454545454545455</v>
      </c>
      <c r="I49" s="165">
        <f t="shared" si="14"/>
        <v>9.025270758122744</v>
      </c>
      <c r="J49" s="165">
        <f t="shared" si="14"/>
        <v>8.6486486486486491</v>
      </c>
      <c r="K49" s="165">
        <f t="shared" si="14"/>
        <v>8.2733812949640289</v>
      </c>
    </row>
    <row r="50" spans="1:13">
      <c r="A50" s="6" t="s">
        <v>261</v>
      </c>
      <c r="B50" s="162">
        <v>5467</v>
      </c>
      <c r="C50" s="162">
        <v>5467</v>
      </c>
      <c r="D50" s="163">
        <v>5401</v>
      </c>
      <c r="E50" s="163">
        <v>5413</v>
      </c>
      <c r="F50" s="163">
        <v>5450</v>
      </c>
      <c r="G50" s="167">
        <v>5480</v>
      </c>
      <c r="H50" s="167">
        <v>5500</v>
      </c>
      <c r="I50" s="167">
        <v>5540</v>
      </c>
      <c r="J50" s="167">
        <v>5550</v>
      </c>
      <c r="K50" s="167">
        <v>5560</v>
      </c>
    </row>
    <row r="51" spans="1:13">
      <c r="A51" s="6" t="s">
        <v>15</v>
      </c>
      <c r="B51" s="162">
        <v>437</v>
      </c>
      <c r="C51" s="162">
        <v>401</v>
      </c>
      <c r="D51" s="163">
        <v>446</v>
      </c>
      <c r="E51" s="163">
        <v>431</v>
      </c>
      <c r="F51" s="163">
        <v>419</v>
      </c>
      <c r="G51" s="163">
        <v>412</v>
      </c>
      <c r="H51" s="163">
        <v>390</v>
      </c>
      <c r="I51" s="163">
        <v>380</v>
      </c>
      <c r="J51" s="163">
        <v>376</v>
      </c>
      <c r="K51" s="163">
        <v>372</v>
      </c>
    </row>
    <row r="52" spans="1:13">
      <c r="A52" s="608" t="s">
        <v>259</v>
      </c>
      <c r="B52" s="162">
        <v>16.3</v>
      </c>
      <c r="C52" s="162">
        <v>15</v>
      </c>
      <c r="D52" s="165">
        <f>D51*1000/D53</f>
        <v>16.558381288286615</v>
      </c>
      <c r="E52" s="165">
        <f t="shared" ref="E52:K52" si="15">E51*1000/E53</f>
        <v>15.983089816806348</v>
      </c>
      <c r="F52" s="165">
        <f t="shared" si="15"/>
        <v>15.489833641404806</v>
      </c>
      <c r="G52" s="165">
        <f t="shared" si="15"/>
        <v>15.25925925925926</v>
      </c>
      <c r="H52" s="165">
        <f t="shared" si="15"/>
        <v>14.49814126394052</v>
      </c>
      <c r="I52" s="165">
        <f t="shared" si="15"/>
        <v>14.17910447761194</v>
      </c>
      <c r="J52" s="165">
        <f t="shared" si="15"/>
        <v>14.029850746268657</v>
      </c>
      <c r="K52" s="165">
        <f t="shared" si="15"/>
        <v>13.880597014925373</v>
      </c>
    </row>
    <row r="53" spans="1:13">
      <c r="A53" s="608" t="s">
        <v>101</v>
      </c>
      <c r="B53" s="162">
        <v>26798</v>
      </c>
      <c r="C53" s="162">
        <v>26798</v>
      </c>
      <c r="D53" s="163">
        <v>26935</v>
      </c>
      <c r="E53" s="163">
        <v>26966</v>
      </c>
      <c r="F53" s="163">
        <v>27050</v>
      </c>
      <c r="G53" s="163">
        <v>27000</v>
      </c>
      <c r="H53" s="163">
        <v>26900</v>
      </c>
      <c r="I53" s="163">
        <v>26800</v>
      </c>
      <c r="J53" s="163">
        <v>26800</v>
      </c>
      <c r="K53" s="163">
        <v>26800</v>
      </c>
    </row>
    <row r="54" spans="1:13">
      <c r="A54" s="6" t="s">
        <v>16</v>
      </c>
      <c r="B54" s="162">
        <v>192</v>
      </c>
      <c r="C54" s="162">
        <v>173</v>
      </c>
      <c r="D54" s="163">
        <v>212</v>
      </c>
      <c r="E54" s="163">
        <v>201</v>
      </c>
      <c r="F54" s="163">
        <v>192</v>
      </c>
      <c r="G54" s="163">
        <v>179</v>
      </c>
      <c r="H54" s="163">
        <v>150</v>
      </c>
      <c r="I54" s="163">
        <v>145</v>
      </c>
      <c r="J54" s="163">
        <v>140</v>
      </c>
      <c r="K54" s="163">
        <v>137</v>
      </c>
    </row>
    <row r="55" spans="1:13">
      <c r="A55" s="608" t="s">
        <v>260</v>
      </c>
      <c r="B55" s="162">
        <v>13.6</v>
      </c>
      <c r="C55" s="162">
        <v>12.3</v>
      </c>
      <c r="D55" s="165">
        <f>D54*1000/D56</f>
        <v>15.757395570090679</v>
      </c>
      <c r="E55" s="165">
        <f t="shared" ref="E55:K55" si="16">E54*1000/E56</f>
        <v>15.204236006051437</v>
      </c>
      <c r="F55" s="165">
        <f t="shared" si="16"/>
        <v>14.746543778801843</v>
      </c>
      <c r="G55" s="165">
        <f t="shared" si="16"/>
        <v>13.957115009746589</v>
      </c>
      <c r="H55" s="165">
        <f t="shared" si="16"/>
        <v>11.71875</v>
      </c>
      <c r="I55" s="165">
        <f t="shared" si="16"/>
        <v>11.6</v>
      </c>
      <c r="J55" s="165">
        <f t="shared" si="16"/>
        <v>11.475409836065573</v>
      </c>
      <c r="K55" s="165">
        <f t="shared" si="16"/>
        <v>11.416666666666666</v>
      </c>
    </row>
    <row r="56" spans="1:13">
      <c r="A56" s="608" t="s">
        <v>101</v>
      </c>
      <c r="B56" s="162">
        <v>14100</v>
      </c>
      <c r="C56" s="162">
        <v>14100</v>
      </c>
      <c r="D56" s="163">
        <v>13454</v>
      </c>
      <c r="E56" s="163">
        <v>13220</v>
      </c>
      <c r="F56" s="163">
        <v>13020</v>
      </c>
      <c r="G56" s="163">
        <v>12825</v>
      </c>
      <c r="H56" s="163">
        <v>12800</v>
      </c>
      <c r="I56" s="163">
        <v>12500</v>
      </c>
      <c r="J56" s="163">
        <v>12200</v>
      </c>
      <c r="K56" s="163">
        <v>12000</v>
      </c>
    </row>
    <row r="57" spans="1:13">
      <c r="A57" s="6" t="s">
        <v>17</v>
      </c>
      <c r="B57" s="162">
        <v>583</v>
      </c>
      <c r="C57" s="162">
        <v>588</v>
      </c>
      <c r="D57" s="163">
        <v>599</v>
      </c>
      <c r="E57" s="163">
        <v>590</v>
      </c>
      <c r="F57" s="163">
        <v>585</v>
      </c>
      <c r="G57" s="163">
        <v>581</v>
      </c>
      <c r="H57" s="163">
        <v>580</v>
      </c>
      <c r="I57" s="163">
        <v>570</v>
      </c>
      <c r="J57" s="163">
        <v>565</v>
      </c>
      <c r="K57" s="163">
        <v>562</v>
      </c>
    </row>
    <row r="58" spans="1:13">
      <c r="A58" s="608" t="s">
        <v>259</v>
      </c>
      <c r="B58" s="162">
        <v>12.5</v>
      </c>
      <c r="C58" s="162">
        <v>12.6</v>
      </c>
      <c r="D58" s="165">
        <f>D57*1000/D59</f>
        <v>13.418759380810503</v>
      </c>
      <c r="E58" s="165">
        <f t="shared" ref="E58:K58" si="17">E57*1000/E59</f>
        <v>13.449745822600132</v>
      </c>
      <c r="F58" s="165">
        <f t="shared" si="17"/>
        <v>13.569937369519833</v>
      </c>
      <c r="G58" s="165">
        <f t="shared" si="17"/>
        <v>13.715769593956562</v>
      </c>
      <c r="H58" s="165">
        <f t="shared" si="17"/>
        <v>13.932260389142446</v>
      </c>
      <c r="I58" s="165">
        <f t="shared" si="17"/>
        <v>13.93643031784841</v>
      </c>
      <c r="J58" s="165">
        <f t="shared" si="17"/>
        <v>14.054726368159203</v>
      </c>
      <c r="K58" s="165">
        <f t="shared" si="17"/>
        <v>14.227848101265822</v>
      </c>
    </row>
    <row r="59" spans="1:13">
      <c r="A59" s="608" t="s">
        <v>101</v>
      </c>
      <c r="B59" s="162">
        <v>46668</v>
      </c>
      <c r="C59" s="162">
        <v>46668</v>
      </c>
      <c r="D59" s="163">
        <v>44639</v>
      </c>
      <c r="E59" s="163">
        <v>43867</v>
      </c>
      <c r="F59" s="163">
        <v>43110</v>
      </c>
      <c r="G59" s="163">
        <v>42360</v>
      </c>
      <c r="H59" s="163">
        <v>41630</v>
      </c>
      <c r="I59" s="163">
        <v>40900</v>
      </c>
      <c r="J59" s="163">
        <v>40200</v>
      </c>
      <c r="K59" s="163">
        <v>39500</v>
      </c>
    </row>
    <row r="60" spans="1:13">
      <c r="A60" s="6" t="s">
        <v>18</v>
      </c>
      <c r="B60" s="162">
        <v>247</v>
      </c>
      <c r="C60" s="162">
        <v>257</v>
      </c>
      <c r="D60" s="163">
        <v>245</v>
      </c>
      <c r="E60" s="163">
        <v>232</v>
      </c>
      <c r="F60" s="163">
        <v>225</v>
      </c>
      <c r="G60" s="163">
        <v>228</v>
      </c>
      <c r="H60" s="163">
        <v>230</v>
      </c>
      <c r="I60" s="163">
        <v>220</v>
      </c>
      <c r="J60" s="163">
        <v>210</v>
      </c>
      <c r="K60" s="163">
        <v>208</v>
      </c>
    </row>
    <row r="61" spans="1:13">
      <c r="A61" s="608" t="s">
        <v>259</v>
      </c>
      <c r="B61" s="162">
        <v>15</v>
      </c>
      <c r="C61" s="162">
        <v>15.6</v>
      </c>
      <c r="D61" s="165">
        <f>D60*1000/D62</f>
        <v>14.353506356552815</v>
      </c>
      <c r="E61" s="165">
        <f t="shared" ref="E61:K61" si="18">E60*1000/E62</f>
        <v>13.80952380952381</v>
      </c>
      <c r="F61" s="165">
        <f t="shared" si="18"/>
        <v>13.31360946745562</v>
      </c>
      <c r="G61" s="165">
        <f t="shared" si="18"/>
        <v>13.411764705882353</v>
      </c>
      <c r="H61" s="165">
        <f t="shared" si="18"/>
        <v>13.489736070381232</v>
      </c>
      <c r="I61" s="165">
        <f t="shared" si="18"/>
        <v>12.865497076023392</v>
      </c>
      <c r="J61" s="165">
        <f t="shared" si="18"/>
        <v>12.209302325581396</v>
      </c>
      <c r="K61" s="165">
        <f t="shared" si="18"/>
        <v>12.023121387283236</v>
      </c>
    </row>
    <row r="62" spans="1:13">
      <c r="A62" s="608" t="s">
        <v>101</v>
      </c>
      <c r="B62" s="162">
        <v>16418</v>
      </c>
      <c r="C62" s="162">
        <v>16418</v>
      </c>
      <c r="D62" s="163">
        <v>17069</v>
      </c>
      <c r="E62" s="163">
        <v>16800</v>
      </c>
      <c r="F62" s="163">
        <v>16900</v>
      </c>
      <c r="G62" s="163">
        <v>17000</v>
      </c>
      <c r="H62" s="163">
        <v>17050</v>
      </c>
      <c r="I62" s="163">
        <v>17100</v>
      </c>
      <c r="J62" s="163">
        <v>17200</v>
      </c>
      <c r="K62" s="163">
        <v>17300</v>
      </c>
    </row>
    <row r="63" spans="1:13">
      <c r="A63" s="6" t="s">
        <v>19</v>
      </c>
      <c r="B63" s="162">
        <v>338</v>
      </c>
      <c r="C63" s="162">
        <v>331</v>
      </c>
      <c r="D63" s="167">
        <v>325</v>
      </c>
      <c r="E63" s="167">
        <v>319</v>
      </c>
      <c r="F63" s="167">
        <v>314</v>
      </c>
      <c r="G63" s="163">
        <v>308</v>
      </c>
      <c r="H63" s="163">
        <v>296</v>
      </c>
      <c r="I63" s="163">
        <v>280</v>
      </c>
      <c r="J63" s="163">
        <v>270</v>
      </c>
      <c r="K63" s="163">
        <v>260</v>
      </c>
      <c r="L63" s="7"/>
      <c r="M63" s="2"/>
    </row>
    <row r="64" spans="1:13">
      <c r="A64" s="608" t="s">
        <v>260</v>
      </c>
      <c r="B64" s="162">
        <v>14.9</v>
      </c>
      <c r="C64" s="162">
        <v>14.5</v>
      </c>
      <c r="D64" s="165">
        <f>D63*1000/D65</f>
        <v>14.716536859264625</v>
      </c>
      <c r="E64" s="165">
        <f t="shared" ref="E64:K64" si="19">E63*1000/E65</f>
        <v>14.5662100456621</v>
      </c>
      <c r="F64" s="165">
        <f t="shared" si="19"/>
        <v>14.450069028992177</v>
      </c>
      <c r="G64" s="165">
        <f t="shared" si="19"/>
        <v>14.292343387470998</v>
      </c>
      <c r="H64" s="165">
        <f t="shared" si="19"/>
        <v>13.847953216374268</v>
      </c>
      <c r="I64" s="165">
        <f t="shared" si="19"/>
        <v>13.270142180094787</v>
      </c>
      <c r="J64" s="165">
        <f t="shared" si="19"/>
        <v>12.918660287081339</v>
      </c>
      <c r="K64" s="165">
        <f t="shared" si="19"/>
        <v>12.560386473429952</v>
      </c>
      <c r="L64" s="171"/>
      <c r="M64" s="2"/>
    </row>
    <row r="65" spans="1:13">
      <c r="A65" s="608" t="s">
        <v>101</v>
      </c>
      <c r="B65" s="162">
        <v>22750</v>
      </c>
      <c r="C65" s="162">
        <v>22750</v>
      </c>
      <c r="D65" s="163">
        <v>22084</v>
      </c>
      <c r="E65" s="163">
        <v>21900</v>
      </c>
      <c r="F65" s="163">
        <v>21730</v>
      </c>
      <c r="G65" s="163">
        <v>21550</v>
      </c>
      <c r="H65" s="163">
        <v>21375</v>
      </c>
      <c r="I65" s="163">
        <v>21100</v>
      </c>
      <c r="J65" s="163">
        <v>20900</v>
      </c>
      <c r="K65" s="163">
        <v>20700</v>
      </c>
      <c r="L65" s="171"/>
      <c r="M65" s="2"/>
    </row>
    <row r="66" spans="1:13">
      <c r="A66" s="6" t="s">
        <v>20</v>
      </c>
      <c r="B66" s="162">
        <v>251</v>
      </c>
      <c r="C66" s="162">
        <v>235</v>
      </c>
      <c r="D66" s="163">
        <v>242</v>
      </c>
      <c r="E66" s="163">
        <v>238</v>
      </c>
      <c r="F66" s="163">
        <v>234</v>
      </c>
      <c r="G66" s="163">
        <v>230</v>
      </c>
      <c r="H66" s="167">
        <v>225</v>
      </c>
      <c r="I66" s="167">
        <v>220</v>
      </c>
      <c r="J66" s="167">
        <v>217</v>
      </c>
      <c r="K66" s="163">
        <v>212</v>
      </c>
    </row>
    <row r="67" spans="1:13">
      <c r="A67" s="608" t="s">
        <v>260</v>
      </c>
      <c r="B67" s="162">
        <v>13.6</v>
      </c>
      <c r="C67" s="162">
        <v>12.7</v>
      </c>
      <c r="D67" s="165">
        <f>D66*1000/D68</f>
        <v>13.35467137575189</v>
      </c>
      <c r="E67" s="165">
        <f t="shared" ref="E67:K67" si="20">E66*1000/E68</f>
        <v>13.217816283461069</v>
      </c>
      <c r="F67" s="165">
        <f t="shared" si="20"/>
        <v>13.079932923420905</v>
      </c>
      <c r="G67" s="165">
        <f t="shared" si="20"/>
        <v>12.935883014623172</v>
      </c>
      <c r="H67" s="165">
        <f t="shared" si="20"/>
        <v>12.733446519524618</v>
      </c>
      <c r="I67" s="165">
        <f t="shared" si="20"/>
        <v>12.571428571428571</v>
      </c>
      <c r="J67" s="165">
        <f t="shared" si="20"/>
        <v>12.543352601156069</v>
      </c>
      <c r="K67" s="165">
        <f t="shared" si="20"/>
        <v>12.325581395348838</v>
      </c>
    </row>
    <row r="68" spans="1:13">
      <c r="A68" s="608" t="s">
        <v>101</v>
      </c>
      <c r="B68" s="162">
        <v>18511</v>
      </c>
      <c r="C68" s="162">
        <v>18511</v>
      </c>
      <c r="D68" s="163">
        <v>18121</v>
      </c>
      <c r="E68" s="163">
        <v>18006</v>
      </c>
      <c r="F68" s="163">
        <v>17890</v>
      </c>
      <c r="G68" s="163">
        <v>17780</v>
      </c>
      <c r="H68" s="163">
        <v>17670</v>
      </c>
      <c r="I68" s="163">
        <v>17500</v>
      </c>
      <c r="J68" s="163">
        <v>17300</v>
      </c>
      <c r="K68" s="163">
        <v>17200</v>
      </c>
    </row>
    <row r="69" spans="1:13">
      <c r="A69" s="6" t="s">
        <v>21</v>
      </c>
      <c r="B69" s="172">
        <f>B66+B63+B60+B57+B54+B51+B48+B45+B42+B39+B36+B33+B30+B27+B24+B21+B18+B15+B12+B9+B6</f>
        <v>7509</v>
      </c>
      <c r="C69" s="172">
        <f t="shared" ref="C69:K69" si="21">C66+C63+C60+C57+C54+C51+C48+C45+C42+C39+C36+C33+C30+C27+C24+C21+C18+C15+C12+C9+C6</f>
        <v>7275</v>
      </c>
      <c r="D69" s="172">
        <f t="shared" si="21"/>
        <v>7445</v>
      </c>
      <c r="E69" s="172">
        <f t="shared" si="21"/>
        <v>7305</v>
      </c>
      <c r="F69" s="172">
        <f t="shared" si="21"/>
        <v>7182</v>
      </c>
      <c r="G69" s="172">
        <f t="shared" si="21"/>
        <v>7099</v>
      </c>
      <c r="H69" s="172">
        <f t="shared" si="21"/>
        <v>6970</v>
      </c>
      <c r="I69" s="172">
        <f t="shared" si="21"/>
        <v>6829</v>
      </c>
      <c r="J69" s="172">
        <f t="shared" si="21"/>
        <v>6692</v>
      </c>
      <c r="K69" s="172">
        <f t="shared" si="21"/>
        <v>6587</v>
      </c>
    </row>
    <row r="70" spans="1:13">
      <c r="A70" s="608" t="s">
        <v>260</v>
      </c>
      <c r="B70" s="165">
        <f>B69*1000/B71</f>
        <v>13.820686304102953</v>
      </c>
      <c r="C70" s="165">
        <f t="shared" ref="C70" si="22">C69*1000/C71</f>
        <v>13.389997717718602</v>
      </c>
      <c r="D70" s="165">
        <f>D69*1000/D71</f>
        <v>14.024096203981374</v>
      </c>
      <c r="E70" s="165">
        <f t="shared" ref="E70:K70" si="23">E69*1000/E71</f>
        <v>13.893564455298097</v>
      </c>
      <c r="F70" s="165">
        <f t="shared" si="23"/>
        <v>13.77498177912463</v>
      </c>
      <c r="G70" s="165">
        <f t="shared" si="23"/>
        <v>13.74456674314369</v>
      </c>
      <c r="H70" s="165">
        <f t="shared" si="23"/>
        <v>13.615116099630614</v>
      </c>
      <c r="I70" s="165">
        <f t="shared" si="23"/>
        <v>13.484321933496565</v>
      </c>
      <c r="J70" s="165">
        <f t="shared" si="23"/>
        <v>13.349291841212846</v>
      </c>
      <c r="K70" s="165">
        <f t="shared" si="23"/>
        <v>13.284527266860277</v>
      </c>
    </row>
    <row r="71" spans="1:13">
      <c r="A71" s="608" t="s">
        <v>101</v>
      </c>
      <c r="B71" s="162">
        <f>B8+B11+B14+B17+B20+B23+B26+B29+B32+B35+B38+B41+B44+B47+B50+B53+B56+B59+B62+B65+B68</f>
        <v>543316</v>
      </c>
      <c r="C71" s="162">
        <f t="shared" ref="C71:K71" si="24">C8+C11+C14+C17+C20+C23+C26+C29+C32+C35+C38+C41+C44+C47+C50+C53+C56+C59+C62+C65+C68</f>
        <v>543316</v>
      </c>
      <c r="D71" s="162">
        <f t="shared" si="24"/>
        <v>530872</v>
      </c>
      <c r="E71" s="162">
        <f t="shared" si="24"/>
        <v>525783</v>
      </c>
      <c r="F71" s="162">
        <f t="shared" si="24"/>
        <v>521380</v>
      </c>
      <c r="G71" s="162">
        <f t="shared" si="24"/>
        <v>516495</v>
      </c>
      <c r="H71" s="162">
        <f t="shared" si="24"/>
        <v>511931</v>
      </c>
      <c r="I71" s="162">
        <f t="shared" si="24"/>
        <v>506440</v>
      </c>
      <c r="J71" s="162">
        <f t="shared" si="24"/>
        <v>501300</v>
      </c>
      <c r="K71" s="162">
        <f t="shared" si="24"/>
        <v>495840</v>
      </c>
    </row>
    <row r="72" spans="1:13">
      <c r="A72" s="6" t="s">
        <v>22</v>
      </c>
      <c r="B72" s="609">
        <v>823</v>
      </c>
      <c r="C72" s="609">
        <v>825</v>
      </c>
      <c r="D72" s="610">
        <v>821</v>
      </c>
      <c r="E72" s="610">
        <v>818</v>
      </c>
      <c r="F72" s="610">
        <v>814</v>
      </c>
      <c r="G72" s="173">
        <v>810</v>
      </c>
      <c r="H72" s="173">
        <v>786</v>
      </c>
      <c r="I72" s="173">
        <v>780</v>
      </c>
      <c r="J72" s="173">
        <v>770</v>
      </c>
      <c r="K72" s="173">
        <v>767</v>
      </c>
    </row>
    <row r="73" spans="1:13">
      <c r="A73" s="608" t="s">
        <v>259</v>
      </c>
      <c r="B73" s="165">
        <f>B72*1000/B74</f>
        <v>11.001497166078494</v>
      </c>
      <c r="C73" s="165">
        <f>C72*1000/C74</f>
        <v>11.028232274623035</v>
      </c>
      <c r="D73" s="612">
        <f>D72*1000/D74</f>
        <v>10.074608550532568</v>
      </c>
      <c r="E73" s="612">
        <f t="shared" ref="E73:K73" si="25">E72*1000/E74</f>
        <v>10.045807901555994</v>
      </c>
      <c r="F73" s="612">
        <f t="shared" si="25"/>
        <v>9.9699920387041452</v>
      </c>
      <c r="G73" s="612">
        <f t="shared" si="25"/>
        <v>9.8308129232711128</v>
      </c>
      <c r="H73" s="612">
        <f t="shared" si="25"/>
        <v>9.4522277674222845</v>
      </c>
      <c r="I73" s="612">
        <f t="shared" si="25"/>
        <v>9.3751126816428076</v>
      </c>
      <c r="J73" s="612">
        <f t="shared" si="25"/>
        <v>9.2559201827142683</v>
      </c>
      <c r="K73" s="612">
        <f t="shared" si="25"/>
        <v>9.2198581560283692</v>
      </c>
    </row>
    <row r="74" spans="1:13">
      <c r="A74" s="608" t="s">
        <v>101</v>
      </c>
      <c r="B74" s="610">
        <v>74808</v>
      </c>
      <c r="C74" s="610">
        <v>74808</v>
      </c>
      <c r="D74" s="610">
        <v>81492</v>
      </c>
      <c r="E74" s="610">
        <v>81427</v>
      </c>
      <c r="F74" s="610">
        <v>81645</v>
      </c>
      <c r="G74" s="173">
        <v>82394</v>
      </c>
      <c r="H74" s="173">
        <v>83155</v>
      </c>
      <c r="I74" s="173">
        <v>83199</v>
      </c>
      <c r="J74" s="173">
        <v>83190</v>
      </c>
      <c r="K74" s="173">
        <v>83190</v>
      </c>
    </row>
    <row r="75" spans="1:13">
      <c r="A75" s="6" t="s">
        <v>23</v>
      </c>
      <c r="B75" s="609">
        <v>1044</v>
      </c>
      <c r="C75" s="609">
        <v>1025</v>
      </c>
      <c r="D75" s="610">
        <v>1018</v>
      </c>
      <c r="E75" s="610">
        <v>1035</v>
      </c>
      <c r="F75" s="610">
        <v>1081</v>
      </c>
      <c r="G75" s="173">
        <v>1060</v>
      </c>
      <c r="H75" s="173">
        <v>1040</v>
      </c>
      <c r="I75" s="173">
        <v>1028</v>
      </c>
      <c r="J75" s="173">
        <v>1015</v>
      </c>
      <c r="K75" s="173">
        <v>1004</v>
      </c>
    </row>
    <row r="76" spans="1:13">
      <c r="A76" s="608" t="s">
        <v>262</v>
      </c>
      <c r="B76" s="165">
        <f>B75*1000/B77</f>
        <v>13.016157989228008</v>
      </c>
      <c r="C76" s="165">
        <f t="shared" ref="C76" si="26">C75*1000/C77</f>
        <v>12.779273887891483</v>
      </c>
      <c r="D76" s="612">
        <f>D75*1000/D77</f>
        <v>12.084663873027932</v>
      </c>
      <c r="E76" s="612">
        <f t="shared" ref="E76:K76" si="27">E75*1000/E77</f>
        <v>11.894911046752172</v>
      </c>
      <c r="F76" s="612">
        <f t="shared" si="27"/>
        <v>12.306746510621826</v>
      </c>
      <c r="G76" s="612">
        <f t="shared" si="27"/>
        <v>12.131477751327596</v>
      </c>
      <c r="H76" s="612">
        <f t="shared" si="27"/>
        <v>11.943589508015986</v>
      </c>
      <c r="I76" s="612">
        <f t="shared" si="27"/>
        <v>11.505444940626084</v>
      </c>
      <c r="J76" s="612">
        <f t="shared" si="27"/>
        <v>11.199752833040925</v>
      </c>
      <c r="K76" s="612">
        <f t="shared" si="27"/>
        <v>10.859806816583919</v>
      </c>
    </row>
    <row r="77" spans="1:13">
      <c r="A77" s="608" t="s">
        <v>101</v>
      </c>
      <c r="B77" s="609">
        <v>80208</v>
      </c>
      <c r="C77" s="609">
        <v>80208</v>
      </c>
      <c r="D77" s="610">
        <v>84239</v>
      </c>
      <c r="E77" s="610">
        <v>87012</v>
      </c>
      <c r="F77" s="610">
        <v>87838</v>
      </c>
      <c r="G77" s="173">
        <v>87376</v>
      </c>
      <c r="H77" s="173">
        <v>87076</v>
      </c>
      <c r="I77" s="173">
        <v>89349</v>
      </c>
      <c r="J77" s="173">
        <v>90627</v>
      </c>
      <c r="K77" s="173">
        <v>92451</v>
      </c>
    </row>
    <row r="78" spans="1:13">
      <c r="A78" s="6" t="s">
        <v>24</v>
      </c>
      <c r="B78" s="609">
        <v>701</v>
      </c>
      <c r="C78" s="609">
        <v>700</v>
      </c>
      <c r="D78" s="610">
        <v>686</v>
      </c>
      <c r="E78" s="610">
        <v>675</v>
      </c>
      <c r="F78" s="610">
        <v>646</v>
      </c>
      <c r="G78" s="173">
        <v>621</v>
      </c>
      <c r="H78" s="173">
        <v>590</v>
      </c>
      <c r="I78" s="173">
        <v>569</v>
      </c>
      <c r="J78" s="173">
        <v>561</v>
      </c>
      <c r="K78" s="173">
        <v>548</v>
      </c>
    </row>
    <row r="79" spans="1:13">
      <c r="A79" s="608" t="s">
        <v>259</v>
      </c>
      <c r="B79" s="165">
        <f>B78*1000/B80</f>
        <v>10.060131169185286</v>
      </c>
      <c r="C79" s="165">
        <f t="shared" ref="C79" si="28">C78*1000/C80</f>
        <v>10.045780054821257</v>
      </c>
      <c r="D79" s="612">
        <f>D78*1000/D80</f>
        <v>9.9387160801471968</v>
      </c>
      <c r="E79" s="612">
        <f t="shared" ref="E79:K79" si="29">E78*1000/E80</f>
        <v>9.9887534035752346</v>
      </c>
      <c r="F79" s="612">
        <f t="shared" si="29"/>
        <v>9.5706539453020838</v>
      </c>
      <c r="G79" s="612">
        <f t="shared" si="29"/>
        <v>9.0991677411792296</v>
      </c>
      <c r="H79" s="612">
        <f t="shared" si="29"/>
        <v>8.5998309185785509</v>
      </c>
      <c r="I79" s="612">
        <f t="shared" si="29"/>
        <v>8.2937352418155843</v>
      </c>
      <c r="J79" s="612">
        <f t="shared" si="29"/>
        <v>8.1780809936149748</v>
      </c>
      <c r="K79" s="612">
        <f t="shared" si="29"/>
        <v>7.9885710953672122</v>
      </c>
    </row>
    <row r="80" spans="1:13">
      <c r="A80" s="608" t="s">
        <v>101</v>
      </c>
      <c r="B80" s="609">
        <v>69681</v>
      </c>
      <c r="C80" s="609">
        <v>69681</v>
      </c>
      <c r="D80" s="610">
        <v>69023</v>
      </c>
      <c r="E80" s="610">
        <v>67576</v>
      </c>
      <c r="F80" s="610">
        <v>67498</v>
      </c>
      <c r="G80" s="173">
        <v>68248</v>
      </c>
      <c r="H80" s="173">
        <v>68606</v>
      </c>
      <c r="I80" s="173">
        <v>68606</v>
      </c>
      <c r="J80" s="173">
        <v>68598</v>
      </c>
      <c r="K80" s="173">
        <v>68598</v>
      </c>
    </row>
    <row r="81" spans="1:11">
      <c r="A81" s="6" t="s">
        <v>25</v>
      </c>
      <c r="B81" s="609">
        <v>560</v>
      </c>
      <c r="C81" s="609">
        <v>565</v>
      </c>
      <c r="D81" s="613">
        <v>539</v>
      </c>
      <c r="E81" s="613">
        <v>545</v>
      </c>
      <c r="F81" s="613">
        <v>536</v>
      </c>
      <c r="G81" s="174">
        <v>535</v>
      </c>
      <c r="H81" s="174">
        <v>525</v>
      </c>
      <c r="I81" s="174">
        <v>517</v>
      </c>
      <c r="J81" s="174">
        <v>525</v>
      </c>
      <c r="K81" s="174">
        <v>525</v>
      </c>
    </row>
    <row r="82" spans="1:11">
      <c r="A82" s="608" t="s">
        <v>259</v>
      </c>
      <c r="B82" s="165">
        <f>B81*1000/B83</f>
        <v>12.99997678575574</v>
      </c>
      <c r="C82" s="165">
        <f t="shared" ref="C82" si="30">C81*1000/C83</f>
        <v>13.116048007057131</v>
      </c>
      <c r="D82" s="614">
        <f>D81*1000/D83</f>
        <v>12.100938440123928</v>
      </c>
      <c r="E82" s="614">
        <f t="shared" ref="E82:K82" si="31">E81*1000/E83</f>
        <v>12.000440383133325</v>
      </c>
      <c r="F82" s="614">
        <f t="shared" si="31"/>
        <v>11.618329214895738</v>
      </c>
      <c r="G82" s="614">
        <f t="shared" si="31"/>
        <v>11.411142393993687</v>
      </c>
      <c r="H82" s="614">
        <f t="shared" si="31"/>
        <v>11.186635699218002</v>
      </c>
      <c r="I82" s="614">
        <f t="shared" si="31"/>
        <v>11.016172679039441</v>
      </c>
      <c r="J82" s="614">
        <f t="shared" si="31"/>
        <v>11.188542932037594</v>
      </c>
      <c r="K82" s="614">
        <f t="shared" si="31"/>
        <v>11.188542932037594</v>
      </c>
    </row>
    <row r="83" spans="1:11">
      <c r="A83" s="608" t="s">
        <v>101</v>
      </c>
      <c r="B83" s="609">
        <v>43077</v>
      </c>
      <c r="C83" s="609">
        <v>43077</v>
      </c>
      <c r="D83" s="613">
        <v>44542</v>
      </c>
      <c r="E83" s="613">
        <v>45415</v>
      </c>
      <c r="F83" s="613">
        <v>46134</v>
      </c>
      <c r="G83" s="174">
        <v>46884</v>
      </c>
      <c r="H83" s="174">
        <v>46931</v>
      </c>
      <c r="I83" s="174">
        <v>46931</v>
      </c>
      <c r="J83" s="174">
        <v>46923</v>
      </c>
      <c r="K83" s="174">
        <v>46923</v>
      </c>
    </row>
    <row r="84" spans="1:11">
      <c r="A84" s="6" t="s">
        <v>26</v>
      </c>
      <c r="B84" s="609">
        <v>289</v>
      </c>
      <c r="C84" s="609">
        <v>278</v>
      </c>
      <c r="D84" s="610">
        <v>269</v>
      </c>
      <c r="E84" s="610">
        <v>280</v>
      </c>
      <c r="F84" s="610">
        <v>285</v>
      </c>
      <c r="G84" s="173">
        <v>288</v>
      </c>
      <c r="H84" s="173">
        <v>295</v>
      </c>
      <c r="I84" s="173">
        <v>286</v>
      </c>
      <c r="J84" s="173">
        <v>293</v>
      </c>
      <c r="K84" s="173">
        <v>295</v>
      </c>
    </row>
    <row r="85" spans="1:11">
      <c r="A85" s="608" t="s">
        <v>262</v>
      </c>
      <c r="B85" s="165">
        <f>B84*1000/B86</f>
        <v>9.9118565010117639</v>
      </c>
      <c r="C85" s="165">
        <f>C84*1000/C86</f>
        <v>9.5345886065095868</v>
      </c>
      <c r="D85" s="612">
        <f>D84*1000/D86</f>
        <v>9.47249806324389</v>
      </c>
      <c r="E85" s="612">
        <f t="shared" ref="E85:K85" si="32">E84*1000/E86</f>
        <v>9.4668154309091523</v>
      </c>
      <c r="F85" s="612">
        <f t="shared" si="32"/>
        <v>9.3222556587727325</v>
      </c>
      <c r="G85" s="612">
        <f t="shared" si="32"/>
        <v>9.1948151459038368</v>
      </c>
      <c r="H85" s="612">
        <f t="shared" si="32"/>
        <v>9.0827919578804774</v>
      </c>
      <c r="I85" s="612">
        <f t="shared" si="32"/>
        <v>8.8056898303519198</v>
      </c>
      <c r="J85" s="612">
        <f t="shared" si="32"/>
        <v>9.0189922122695236</v>
      </c>
      <c r="K85" s="612">
        <f t="shared" si="32"/>
        <v>9.0805552990426932</v>
      </c>
    </row>
    <row r="86" spans="1:11">
      <c r="A86" s="608" t="s">
        <v>101</v>
      </c>
      <c r="B86" s="609">
        <v>29157</v>
      </c>
      <c r="C86" s="609">
        <v>29157</v>
      </c>
      <c r="D86" s="610">
        <v>28398</v>
      </c>
      <c r="E86" s="610">
        <v>29577</v>
      </c>
      <c r="F86" s="610">
        <v>30572</v>
      </c>
      <c r="G86" s="173">
        <v>31322</v>
      </c>
      <c r="H86" s="173">
        <v>32479</v>
      </c>
      <c r="I86" s="173">
        <v>32479</v>
      </c>
      <c r="J86" s="173">
        <v>32487</v>
      </c>
      <c r="K86" s="173">
        <v>32487</v>
      </c>
    </row>
    <row r="87" spans="1:11">
      <c r="A87" s="6" t="s">
        <v>27</v>
      </c>
      <c r="B87" s="609">
        <v>1141</v>
      </c>
      <c r="C87" s="609">
        <v>1136</v>
      </c>
      <c r="D87" s="610">
        <v>1113</v>
      </c>
      <c r="E87" s="610">
        <v>1120</v>
      </c>
      <c r="F87" s="610">
        <v>1117</v>
      </c>
      <c r="G87" s="173">
        <v>1120</v>
      </c>
      <c r="H87" s="173">
        <v>1104</v>
      </c>
      <c r="I87" s="173">
        <v>1090</v>
      </c>
      <c r="J87" s="173">
        <v>1088</v>
      </c>
      <c r="K87" s="173">
        <v>1081</v>
      </c>
    </row>
    <row r="88" spans="1:11">
      <c r="A88" s="608" t="s">
        <v>262</v>
      </c>
      <c r="B88" s="165">
        <f>B87*1000/B89</f>
        <v>13.669254360743722</v>
      </c>
      <c r="C88" s="165">
        <f>C87*1000/C89</f>
        <v>13.60935403488595</v>
      </c>
      <c r="D88" s="612">
        <f>D87*1000/D89</f>
        <v>12.865415958664217</v>
      </c>
      <c r="E88" s="612">
        <f t="shared" ref="E88:K88" si="33">E87*1000/E89</f>
        <v>12.821540187515025</v>
      </c>
      <c r="F88" s="612">
        <f t="shared" si="33"/>
        <v>12.773159212798317</v>
      </c>
      <c r="G88" s="612">
        <f t="shared" si="33"/>
        <v>12.797221174830609</v>
      </c>
      <c r="H88" s="612">
        <f t="shared" si="33"/>
        <v>12.553728593845944</v>
      </c>
      <c r="I88" s="612">
        <f t="shared" si="33"/>
        <v>12.369496141625056</v>
      </c>
      <c r="J88" s="612">
        <f t="shared" si="33"/>
        <v>12.350584041864847</v>
      </c>
      <c r="K88" s="612">
        <f t="shared" si="33"/>
        <v>12.271679778405931</v>
      </c>
    </row>
    <row r="89" spans="1:11">
      <c r="A89" s="608" t="s">
        <v>101</v>
      </c>
      <c r="B89" s="609">
        <v>83472</v>
      </c>
      <c r="C89" s="609">
        <v>83472</v>
      </c>
      <c r="D89" s="610">
        <v>86511</v>
      </c>
      <c r="E89" s="610">
        <v>87353</v>
      </c>
      <c r="F89" s="610">
        <v>87449</v>
      </c>
      <c r="G89" s="173">
        <v>87519</v>
      </c>
      <c r="H89" s="173">
        <v>87942</v>
      </c>
      <c r="I89" s="173">
        <v>88120</v>
      </c>
      <c r="J89" s="173">
        <v>88093</v>
      </c>
      <c r="K89" s="173">
        <v>88089</v>
      </c>
    </row>
    <row r="90" spans="1:11">
      <c r="A90" s="6" t="s">
        <v>28</v>
      </c>
      <c r="B90" s="172">
        <v>4558</v>
      </c>
      <c r="C90" s="172">
        <v>4529</v>
      </c>
      <c r="D90" s="175">
        <f t="shared" ref="D90:K90" si="34">D72+D75+D78+D81+D84+D87</f>
        <v>4446</v>
      </c>
      <c r="E90" s="175">
        <f t="shared" si="34"/>
        <v>4473</v>
      </c>
      <c r="F90" s="175">
        <f t="shared" si="34"/>
        <v>4479</v>
      </c>
      <c r="G90" s="175">
        <f t="shared" si="34"/>
        <v>4434</v>
      </c>
      <c r="H90" s="175">
        <f t="shared" si="34"/>
        <v>4340</v>
      </c>
      <c r="I90" s="175">
        <f t="shared" si="34"/>
        <v>4270</v>
      </c>
      <c r="J90" s="175">
        <f t="shared" si="34"/>
        <v>4252</v>
      </c>
      <c r="K90" s="175">
        <f t="shared" si="34"/>
        <v>4220</v>
      </c>
    </row>
    <row r="91" spans="1:11">
      <c r="A91" s="608" t="s">
        <v>259</v>
      </c>
      <c r="B91" s="614">
        <f>B90*1000/B92</f>
        <v>11.307311797014155</v>
      </c>
      <c r="C91" s="614">
        <f>C90*1000/C92</f>
        <v>11.235369707915119</v>
      </c>
      <c r="D91" s="614">
        <f>D90*1000/D92</f>
        <v>10.685470787999394</v>
      </c>
      <c r="E91" s="614">
        <f t="shared" ref="E91:K91" si="35">E90*1000/E92</f>
        <v>10.644069732577563</v>
      </c>
      <c r="F91" s="614">
        <f t="shared" si="35"/>
        <v>10.596167494677076</v>
      </c>
      <c r="G91" s="614">
        <f t="shared" si="35"/>
        <v>10.424478952379832</v>
      </c>
      <c r="H91" s="614">
        <f t="shared" si="35"/>
        <v>10.157630510339017</v>
      </c>
      <c r="I91" s="614">
        <f t="shared" si="35"/>
        <v>10.448170224427676</v>
      </c>
      <c r="J91" s="614">
        <f t="shared" si="35"/>
        <v>10.372806268570788</v>
      </c>
      <c r="K91" s="614">
        <f t="shared" si="35"/>
        <v>10.249236164745541</v>
      </c>
    </row>
    <row r="92" spans="1:11">
      <c r="A92" s="608" t="s">
        <v>101</v>
      </c>
      <c r="B92" s="610">
        <v>403102</v>
      </c>
      <c r="C92" s="610">
        <v>403102</v>
      </c>
      <c r="D92" s="613">
        <v>416079</v>
      </c>
      <c r="E92" s="610">
        <v>420234</v>
      </c>
      <c r="F92" s="610">
        <v>422700</v>
      </c>
      <c r="G92" s="610">
        <v>425345</v>
      </c>
      <c r="H92" s="610">
        <v>427265</v>
      </c>
      <c r="I92" s="610">
        <v>408684</v>
      </c>
      <c r="J92" s="610">
        <v>409918</v>
      </c>
      <c r="K92" s="610">
        <v>411738</v>
      </c>
    </row>
    <row r="93" spans="1:11">
      <c r="A93" s="6" t="s">
        <v>29</v>
      </c>
      <c r="B93" s="172">
        <f t="shared" ref="B93:K93" si="36">B69+B90</f>
        <v>12067</v>
      </c>
      <c r="C93" s="172">
        <f t="shared" si="36"/>
        <v>11804</v>
      </c>
      <c r="D93" s="172">
        <f t="shared" si="36"/>
        <v>11891</v>
      </c>
      <c r="E93" s="172">
        <f t="shared" si="36"/>
        <v>11778</v>
      </c>
      <c r="F93" s="172">
        <f t="shared" si="36"/>
        <v>11661</v>
      </c>
      <c r="G93" s="172">
        <f t="shared" si="36"/>
        <v>11533</v>
      </c>
      <c r="H93" s="172">
        <f t="shared" si="36"/>
        <v>11310</v>
      </c>
      <c r="I93" s="172">
        <f t="shared" si="36"/>
        <v>11099</v>
      </c>
      <c r="J93" s="172">
        <f t="shared" si="36"/>
        <v>10944</v>
      </c>
      <c r="K93" s="172">
        <f t="shared" si="36"/>
        <v>10807</v>
      </c>
    </row>
    <row r="94" spans="1:11">
      <c r="A94" s="4" t="s">
        <v>263</v>
      </c>
      <c r="B94" s="162">
        <v>971391</v>
      </c>
      <c r="C94" s="162">
        <v>971391</v>
      </c>
      <c r="D94" s="162">
        <v>971700</v>
      </c>
      <c r="E94" s="162">
        <v>970300</v>
      </c>
      <c r="F94" s="162">
        <v>968200</v>
      </c>
      <c r="G94" s="162">
        <v>965800</v>
      </c>
      <c r="H94" s="162">
        <v>963000</v>
      </c>
      <c r="I94" s="162">
        <v>959800</v>
      </c>
      <c r="J94" s="162">
        <v>956300</v>
      </c>
      <c r="K94" s="162">
        <v>952500</v>
      </c>
    </row>
    <row r="95" spans="1:11" ht="27.75" customHeight="1">
      <c r="A95" s="177" t="s">
        <v>264</v>
      </c>
      <c r="B95" s="165">
        <f>B96*1000/B94</f>
        <v>12.661224985613414</v>
      </c>
      <c r="C95" s="616">
        <f>C96*1000/C94</f>
        <v>12.419303864252397</v>
      </c>
      <c r="D95" s="162">
        <f>D96*1000/D94</f>
        <v>12.499742718946177</v>
      </c>
      <c r="E95" s="165">
        <f t="shared" ref="E95:K95" si="37">E96*1000/E94</f>
        <v>12.39925796145522</v>
      </c>
      <c r="F95" s="165">
        <f t="shared" si="37"/>
        <v>12.299111753769882</v>
      </c>
      <c r="G95" s="165">
        <f t="shared" si="37"/>
        <v>12.199213087595776</v>
      </c>
      <c r="H95" s="165">
        <f t="shared" si="37"/>
        <v>12</v>
      </c>
      <c r="I95" s="165">
        <f t="shared" si="37"/>
        <v>11.814961450302146</v>
      </c>
      <c r="J95" s="162">
        <f t="shared" si="37"/>
        <v>11.700303252117536</v>
      </c>
      <c r="K95" s="162">
        <f t="shared" si="37"/>
        <v>11.6</v>
      </c>
    </row>
    <row r="96" spans="1:11">
      <c r="A96" s="178" t="s">
        <v>265</v>
      </c>
      <c r="B96" s="179">
        <v>12299</v>
      </c>
      <c r="C96" s="179">
        <v>12064</v>
      </c>
      <c r="D96" s="179">
        <v>12146</v>
      </c>
      <c r="E96" s="179">
        <v>12031</v>
      </c>
      <c r="F96" s="179">
        <v>11908</v>
      </c>
      <c r="G96" s="179">
        <v>11782</v>
      </c>
      <c r="H96" s="179">
        <v>11556</v>
      </c>
      <c r="I96" s="179">
        <v>11340</v>
      </c>
      <c r="J96" s="179">
        <v>11189</v>
      </c>
      <c r="K96" s="179">
        <v>11049</v>
      </c>
    </row>
    <row r="97" spans="1:3">
      <c r="B97" s="160"/>
      <c r="C97" s="1">
        <v>12.5</v>
      </c>
    </row>
    <row r="98" spans="1:3">
      <c r="A98" t="s">
        <v>622</v>
      </c>
      <c r="B98" s="160"/>
      <c r="C98" s="160"/>
    </row>
    <row r="154" spans="2:4">
      <c r="B154" s="3"/>
      <c r="C154" s="3"/>
      <c r="D154" s="3"/>
    </row>
    <row r="155" spans="2:4">
      <c r="B155" s="3"/>
      <c r="C155" s="3"/>
      <c r="D155" s="3"/>
    </row>
    <row r="156" spans="2:4">
      <c r="B156" s="3"/>
      <c r="C156" s="3"/>
      <c r="D156" s="3"/>
    </row>
    <row r="157" spans="2:4">
      <c r="B157" s="3"/>
      <c r="C157" s="3"/>
      <c r="D157" s="3"/>
    </row>
    <row r="158" spans="2:4">
      <c r="B158" s="3"/>
      <c r="C158" s="3"/>
      <c r="D158" s="3"/>
    </row>
    <row r="159" spans="2:4">
      <c r="B159" s="3"/>
      <c r="C159" s="3"/>
      <c r="D159" s="3"/>
    </row>
    <row r="160" spans="2:4">
      <c r="B160" s="3"/>
      <c r="C160" s="3"/>
      <c r="D160" s="3"/>
    </row>
    <row r="161" spans="2:4">
      <c r="B161" s="3"/>
      <c r="C161" s="3"/>
      <c r="D161" s="3"/>
    </row>
    <row r="162" spans="2:4">
      <c r="B162" s="3"/>
      <c r="C162" s="3"/>
      <c r="D162" s="3"/>
    </row>
    <row r="163" spans="2:4">
      <c r="B163" s="3"/>
      <c r="C163" s="3"/>
      <c r="D163" s="3"/>
    </row>
    <row r="164" spans="2:4">
      <c r="B164" s="3"/>
      <c r="C164" s="3"/>
      <c r="D164" s="3"/>
    </row>
    <row r="165" spans="2:4">
      <c r="B165" s="3"/>
      <c r="C165" s="3"/>
      <c r="D165" s="3"/>
    </row>
    <row r="166" spans="2:4">
      <c r="B166" s="3"/>
      <c r="C166" s="3"/>
      <c r="D166" s="3"/>
    </row>
    <row r="167" spans="2:4">
      <c r="B167" s="3"/>
      <c r="C167" s="3"/>
      <c r="D167" s="3"/>
    </row>
    <row r="168" spans="2:4">
      <c r="B168" s="3"/>
      <c r="C168" s="3"/>
      <c r="D168" s="3"/>
    </row>
    <row r="169" spans="2:4">
      <c r="B169" s="3"/>
      <c r="C169" s="3"/>
      <c r="D169" s="3"/>
    </row>
    <row r="170" spans="2:4">
      <c r="B170" s="3"/>
      <c r="C170" s="3"/>
      <c r="D170" s="3"/>
    </row>
    <row r="171" spans="2:4">
      <c r="B171" s="3"/>
      <c r="C171" s="3"/>
      <c r="D171" s="3"/>
    </row>
    <row r="172" spans="2:4">
      <c r="B172" s="3"/>
      <c r="C172" s="3"/>
      <c r="D172" s="3"/>
    </row>
    <row r="173" spans="2:4">
      <c r="B173" s="3"/>
      <c r="C173" s="3"/>
      <c r="D173" s="3"/>
    </row>
    <row r="174" spans="2:4">
      <c r="B174" s="3"/>
      <c r="C174" s="3"/>
      <c r="D174" s="3"/>
    </row>
    <row r="175" spans="2:4">
      <c r="B175" s="3"/>
      <c r="C175" s="3"/>
      <c r="D175" s="3"/>
    </row>
    <row r="176" spans="2:4">
      <c r="B176" s="3"/>
      <c r="C176" s="3"/>
      <c r="D176" s="3"/>
    </row>
    <row r="177" spans="2:4">
      <c r="B177" s="3"/>
      <c r="C177" s="3"/>
      <c r="D177" s="3"/>
    </row>
    <row r="178" spans="2:4">
      <c r="B178" s="3"/>
      <c r="C178" s="3"/>
      <c r="D178" s="3"/>
    </row>
    <row r="179" spans="2:4">
      <c r="B179" s="3"/>
      <c r="C179" s="3"/>
      <c r="D179" s="3"/>
    </row>
    <row r="180" spans="2:4">
      <c r="B180" s="3"/>
      <c r="C180" s="3"/>
      <c r="D180" s="3"/>
    </row>
    <row r="181" spans="2:4">
      <c r="B181" s="3"/>
      <c r="C181" s="3"/>
      <c r="D181" s="3"/>
    </row>
    <row r="182" spans="2:4">
      <c r="B182" s="3"/>
      <c r="C182" s="3"/>
      <c r="D182" s="3"/>
    </row>
    <row r="183" spans="2:4">
      <c r="B183" s="3"/>
      <c r="C183" s="3"/>
      <c r="D183" s="3"/>
    </row>
    <row r="184" spans="2:4">
      <c r="B184" s="3"/>
      <c r="C184" s="3"/>
      <c r="D184" s="3"/>
    </row>
    <row r="185" spans="2:4">
      <c r="B185" s="3"/>
      <c r="C185" s="3"/>
      <c r="D185" s="3"/>
    </row>
    <row r="186" spans="2:4">
      <c r="B186" s="3"/>
      <c r="C186" s="3"/>
      <c r="D186" s="3"/>
    </row>
    <row r="187" spans="2:4">
      <c r="B187" s="3"/>
      <c r="C187" s="3"/>
      <c r="D187" s="3"/>
    </row>
    <row r="188" spans="2:4">
      <c r="B188" s="3"/>
      <c r="C188" s="3"/>
      <c r="D188" s="3"/>
    </row>
    <row r="189" spans="2:4">
      <c r="B189" s="3"/>
      <c r="C189" s="3"/>
      <c r="D189" s="3"/>
    </row>
    <row r="190" spans="2:4">
      <c r="B190" s="3"/>
      <c r="C190" s="3"/>
      <c r="D190" s="3"/>
    </row>
    <row r="191" spans="2:4">
      <c r="B191" s="3"/>
      <c r="C191" s="3"/>
      <c r="D191" s="3"/>
    </row>
    <row r="192" spans="2:4">
      <c r="B192" s="3"/>
      <c r="C192" s="3"/>
      <c r="D192" s="3"/>
    </row>
    <row r="193" spans="2:4">
      <c r="B193" s="3"/>
      <c r="C193" s="3"/>
      <c r="D193" s="3"/>
    </row>
    <row r="194" spans="2:4">
      <c r="B194" s="3"/>
      <c r="C194" s="3"/>
      <c r="D194" s="3"/>
    </row>
    <row r="195" spans="2:4">
      <c r="B195" s="3"/>
      <c r="C195" s="3"/>
      <c r="D195" s="3"/>
    </row>
    <row r="196" spans="2:4">
      <c r="B196" s="3"/>
      <c r="C196" s="3"/>
      <c r="D196" s="3"/>
    </row>
    <row r="197" spans="2:4">
      <c r="B197" s="3"/>
      <c r="C197" s="3"/>
      <c r="D197" s="3"/>
    </row>
    <row r="198" spans="2:4">
      <c r="B198" s="3"/>
      <c r="C198" s="3"/>
      <c r="D198" s="3"/>
    </row>
    <row r="199" spans="2:4">
      <c r="B199" s="3"/>
      <c r="C199" s="3"/>
      <c r="D199" s="3"/>
    </row>
    <row r="200" spans="2:4">
      <c r="B200" s="3"/>
      <c r="C200" s="3"/>
      <c r="D200" s="3"/>
    </row>
    <row r="201" spans="2:4">
      <c r="B201" s="3"/>
      <c r="C201" s="3"/>
      <c r="D201" s="3"/>
    </row>
    <row r="202" spans="2:4">
      <c r="B202" s="3"/>
      <c r="C202" s="3"/>
      <c r="D202" s="3"/>
    </row>
  </sheetData>
  <mergeCells count="3">
    <mergeCell ref="B2:K2"/>
    <mergeCell ref="B4:C4"/>
    <mergeCell ref="D4:K4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workbookViewId="0">
      <selection activeCell="E6" sqref="E6"/>
    </sheetView>
  </sheetViews>
  <sheetFormatPr defaultRowHeight="15"/>
  <cols>
    <col min="1" max="1" width="6.42578125" customWidth="1"/>
    <col min="2" max="2" width="18.28515625" customWidth="1"/>
    <col min="3" max="3" width="11.7109375" customWidth="1"/>
  </cols>
  <sheetData>
    <row r="1" spans="1:13" ht="67.5" customHeight="1">
      <c r="C1" s="706" t="s">
        <v>379</v>
      </c>
      <c r="D1" s="706"/>
      <c r="E1" s="706"/>
      <c r="F1" s="706"/>
      <c r="G1" s="706"/>
      <c r="H1" s="706"/>
      <c r="I1" s="706"/>
      <c r="J1" s="706"/>
      <c r="K1" s="706"/>
      <c r="L1" s="706"/>
      <c r="M1" s="706"/>
    </row>
    <row r="2" spans="1:13" ht="15" customHeight="1" thickBot="1">
      <c r="B2" s="405"/>
    </row>
    <row r="3" spans="1:13">
      <c r="A3" s="707" t="s">
        <v>106</v>
      </c>
      <c r="B3" s="709" t="s">
        <v>107</v>
      </c>
      <c r="C3" s="709" t="s">
        <v>153</v>
      </c>
      <c r="D3" s="710" t="s">
        <v>109</v>
      </c>
      <c r="E3" s="710"/>
      <c r="F3" s="710"/>
      <c r="G3" s="710"/>
      <c r="H3" s="710"/>
      <c r="I3" s="710"/>
      <c r="J3" s="710"/>
      <c r="K3" s="710"/>
      <c r="L3" s="710"/>
      <c r="M3" s="710"/>
    </row>
    <row r="4" spans="1:13" ht="31.5" customHeight="1" thickBot="1">
      <c r="A4" s="708"/>
      <c r="B4" s="709"/>
      <c r="C4" s="709"/>
      <c r="D4" s="420">
        <v>2011</v>
      </c>
      <c r="E4" s="420">
        <v>2012</v>
      </c>
      <c r="F4" s="420">
        <v>2013</v>
      </c>
      <c r="G4" s="420">
        <v>2014</v>
      </c>
      <c r="H4" s="420">
        <v>2015</v>
      </c>
      <c r="I4" s="420">
        <v>2016</v>
      </c>
      <c r="J4" s="420">
        <v>2017</v>
      </c>
      <c r="K4" s="420">
        <v>2018</v>
      </c>
      <c r="L4" s="420">
        <v>2019</v>
      </c>
      <c r="M4" s="420">
        <v>2020</v>
      </c>
    </row>
    <row r="5" spans="1:13">
      <c r="A5" s="302">
        <v>1</v>
      </c>
      <c r="B5" s="303">
        <v>2</v>
      </c>
      <c r="C5" s="303">
        <v>3</v>
      </c>
      <c r="D5" s="303">
        <v>4</v>
      </c>
      <c r="E5" s="303">
        <v>5</v>
      </c>
      <c r="F5" s="303">
        <v>6</v>
      </c>
      <c r="G5" s="303">
        <v>7</v>
      </c>
      <c r="H5" s="303">
        <v>8</v>
      </c>
      <c r="I5" s="303">
        <v>9</v>
      </c>
      <c r="J5" s="303">
        <v>10</v>
      </c>
      <c r="K5" s="303">
        <v>11</v>
      </c>
      <c r="L5" s="303">
        <v>12</v>
      </c>
      <c r="M5" s="303">
        <v>13</v>
      </c>
    </row>
    <row r="6" spans="1:13" ht="76.5">
      <c r="A6" s="304">
        <v>8</v>
      </c>
      <c r="B6" s="305" t="s">
        <v>355</v>
      </c>
      <c r="C6" s="306" t="s">
        <v>154</v>
      </c>
      <c r="D6" s="304">
        <v>8.43</v>
      </c>
      <c r="E6" s="304">
        <v>8.2799999999999994</v>
      </c>
      <c r="F6" s="304">
        <v>8.1</v>
      </c>
      <c r="G6" s="304">
        <v>8</v>
      </c>
      <c r="H6" s="304">
        <v>7.9</v>
      </c>
      <c r="I6" s="304">
        <v>7.8</v>
      </c>
      <c r="J6" s="304">
        <v>7.7</v>
      </c>
      <c r="K6" s="304">
        <v>7.6</v>
      </c>
      <c r="L6" s="304">
        <v>7.5</v>
      </c>
      <c r="M6" s="304">
        <v>7.4</v>
      </c>
    </row>
    <row r="7" spans="1:13">
      <c r="A7" s="307"/>
      <c r="B7" s="308"/>
      <c r="C7" s="309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>
      <c r="A8" s="311"/>
      <c r="B8" s="312" t="s">
        <v>356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>
      <c r="A9" s="311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</row>
    <row r="11" spans="1:13">
      <c r="A11" s="311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</row>
    <row r="12" spans="1:13">
      <c r="A12" s="311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</row>
    <row r="13" spans="1:13">
      <c r="A13" s="311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</row>
    <row r="14" spans="1:13">
      <c r="A14" s="311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  <row r="15" spans="1:13">
      <c r="A15" s="311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</row>
    <row r="16" spans="1:13">
      <c r="A16" s="311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</row>
    <row r="17" spans="1:13">
      <c r="A17" s="311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</row>
    <row r="18" spans="1:13">
      <c r="A18" s="311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</row>
    <row r="19" spans="1:13">
      <c r="A19" s="311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1:13">
      <c r="A20" s="311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1:13">
      <c r="A21" s="311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</row>
    <row r="22" spans="1:13">
      <c r="A22" s="311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</row>
    <row r="23" spans="1:13">
      <c r="A23" s="311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</row>
    <row r="24" spans="1:13">
      <c r="A24" s="311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</row>
    <row r="25" spans="1:13">
      <c r="A25" s="311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26" spans="1:13">
      <c r="A26" s="311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</row>
    <row r="27" spans="1:13">
      <c r="A27" s="311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1:13">
      <c r="A28" s="311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</row>
    <row r="29" spans="1:13">
      <c r="A29" s="311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</sheetData>
  <mergeCells count="5">
    <mergeCell ref="A3:A4"/>
    <mergeCell ref="B3:B4"/>
    <mergeCell ref="C3:C4"/>
    <mergeCell ref="D3:M3"/>
    <mergeCell ref="C1:M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workbookViewId="0">
      <selection activeCell="L6" sqref="L6"/>
    </sheetView>
  </sheetViews>
  <sheetFormatPr defaultRowHeight="15"/>
  <cols>
    <col min="2" max="2" width="22.140625" customWidth="1"/>
  </cols>
  <sheetData>
    <row r="1" spans="1:13" ht="72" customHeight="1">
      <c r="A1" s="279"/>
      <c r="B1" s="279"/>
      <c r="C1" s="706" t="s">
        <v>381</v>
      </c>
      <c r="D1" s="706"/>
      <c r="E1" s="706"/>
      <c r="F1" s="706"/>
      <c r="G1" s="706"/>
      <c r="H1" s="706"/>
      <c r="I1" s="706"/>
      <c r="J1" s="706"/>
      <c r="K1" s="706"/>
      <c r="L1" s="706"/>
      <c r="M1" s="706"/>
    </row>
    <row r="2" spans="1:13" ht="15.75" thickBot="1">
      <c r="A2" s="71"/>
      <c r="B2" s="71"/>
      <c r="C2" s="71"/>
      <c r="D2" s="71"/>
      <c r="E2" s="71"/>
      <c r="F2" s="71"/>
      <c r="G2" s="71"/>
      <c r="H2" s="71"/>
      <c r="I2" s="71"/>
    </row>
    <row r="3" spans="1:13" ht="60.75" customHeight="1" thickBot="1">
      <c r="A3" s="694" t="s">
        <v>106</v>
      </c>
      <c r="B3" s="694" t="s">
        <v>107</v>
      </c>
      <c r="C3" s="694" t="s">
        <v>153</v>
      </c>
      <c r="D3" s="697" t="s">
        <v>109</v>
      </c>
      <c r="E3" s="698"/>
      <c r="F3" s="698"/>
      <c r="G3" s="698"/>
      <c r="H3" s="698"/>
      <c r="I3" s="698"/>
      <c r="J3" s="698"/>
      <c r="K3" s="698"/>
      <c r="L3" s="698"/>
      <c r="M3" s="699"/>
    </row>
    <row r="4" spans="1:13" ht="15.75" thickBot="1">
      <c r="A4" s="695"/>
      <c r="B4" s="696"/>
      <c r="C4" s="695"/>
      <c r="D4" s="263">
        <v>2011</v>
      </c>
      <c r="E4" s="263">
        <v>2012</v>
      </c>
      <c r="F4" s="263">
        <v>2013</v>
      </c>
      <c r="G4" s="263">
        <v>2014</v>
      </c>
      <c r="H4" s="263">
        <v>2015</v>
      </c>
      <c r="I4" s="263">
        <v>2016</v>
      </c>
      <c r="J4" s="263">
        <v>2017</v>
      </c>
      <c r="K4" s="263">
        <v>2018</v>
      </c>
      <c r="L4" s="263">
        <v>2019</v>
      </c>
      <c r="M4" s="263">
        <v>2020</v>
      </c>
    </row>
    <row r="5" spans="1:13" ht="15.75" thickBot="1">
      <c r="A5" s="266">
        <v>1</v>
      </c>
      <c r="B5" s="267">
        <v>2</v>
      </c>
      <c r="C5" s="267">
        <v>3</v>
      </c>
      <c r="D5" s="267">
        <v>4</v>
      </c>
      <c r="E5" s="267">
        <v>5</v>
      </c>
      <c r="F5" s="267">
        <v>6</v>
      </c>
      <c r="G5" s="267">
        <v>7</v>
      </c>
      <c r="H5" s="267">
        <v>8</v>
      </c>
      <c r="I5" s="267">
        <v>9</v>
      </c>
      <c r="J5" s="267">
        <v>10</v>
      </c>
      <c r="K5" s="267">
        <v>11</v>
      </c>
      <c r="L5" s="267">
        <v>12</v>
      </c>
      <c r="M5" s="267">
        <v>13</v>
      </c>
    </row>
    <row r="6" spans="1:13" ht="77.25" customHeight="1" thickBot="1">
      <c r="A6" s="284">
        <v>10</v>
      </c>
      <c r="B6" s="262" t="s">
        <v>331</v>
      </c>
      <c r="C6" s="269" t="s">
        <v>157</v>
      </c>
      <c r="D6" s="263">
        <v>13.7</v>
      </c>
      <c r="E6" s="263">
        <v>11.7</v>
      </c>
      <c r="F6" s="263">
        <v>11.5</v>
      </c>
      <c r="G6" s="263">
        <v>10</v>
      </c>
      <c r="H6" s="263">
        <v>9.8000000000000007</v>
      </c>
      <c r="I6" s="263">
        <v>9.5</v>
      </c>
      <c r="J6" s="263">
        <v>9.1999999999999993</v>
      </c>
      <c r="K6" s="263">
        <v>9</v>
      </c>
      <c r="L6" s="263">
        <v>8.9</v>
      </c>
      <c r="M6" s="263">
        <v>8.8000000000000007</v>
      </c>
    </row>
  </sheetData>
  <mergeCells count="5">
    <mergeCell ref="A3:A4"/>
    <mergeCell ref="B3:B4"/>
    <mergeCell ref="C3:C4"/>
    <mergeCell ref="D3:M3"/>
    <mergeCell ref="C1:M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T32"/>
  <sheetViews>
    <sheetView workbookViewId="0">
      <selection activeCell="B34" sqref="B34"/>
    </sheetView>
  </sheetViews>
  <sheetFormatPr defaultRowHeight="15"/>
  <cols>
    <col min="1" max="1" width="15.7109375" customWidth="1"/>
    <col min="2" max="2" width="10.5703125" customWidth="1"/>
    <col min="3" max="3" width="7.5703125" customWidth="1"/>
    <col min="5" max="5" width="8.140625" customWidth="1"/>
    <col min="7" max="7" width="7.42578125" customWidth="1"/>
    <col min="9" max="9" width="8.140625" customWidth="1"/>
    <col min="11" max="11" width="8" customWidth="1"/>
    <col min="13" max="13" width="8.28515625" customWidth="1"/>
    <col min="15" max="15" width="8.28515625" customWidth="1"/>
    <col min="257" max="257" width="15.7109375" customWidth="1"/>
    <col min="258" max="258" width="10.5703125" customWidth="1"/>
    <col min="259" max="259" width="7.5703125" customWidth="1"/>
    <col min="261" max="261" width="8.140625" customWidth="1"/>
    <col min="263" max="263" width="7.42578125" customWidth="1"/>
    <col min="265" max="265" width="8.140625" customWidth="1"/>
    <col min="267" max="267" width="8" customWidth="1"/>
    <col min="269" max="269" width="8.28515625" customWidth="1"/>
    <col min="271" max="271" width="8.28515625" customWidth="1"/>
    <col min="513" max="513" width="15.7109375" customWidth="1"/>
    <col min="514" max="514" width="10.5703125" customWidth="1"/>
    <col min="515" max="515" width="7.5703125" customWidth="1"/>
    <col min="517" max="517" width="8.140625" customWidth="1"/>
    <col min="519" max="519" width="7.42578125" customWidth="1"/>
    <col min="521" max="521" width="8.140625" customWidth="1"/>
    <col min="523" max="523" width="8" customWidth="1"/>
    <col min="525" max="525" width="8.28515625" customWidth="1"/>
    <col min="527" max="527" width="8.28515625" customWidth="1"/>
    <col min="769" max="769" width="15.7109375" customWidth="1"/>
    <col min="770" max="770" width="10.5703125" customWidth="1"/>
    <col min="771" max="771" width="7.5703125" customWidth="1"/>
    <col min="773" max="773" width="8.140625" customWidth="1"/>
    <col min="775" max="775" width="7.42578125" customWidth="1"/>
    <col min="777" max="777" width="8.140625" customWidth="1"/>
    <col min="779" max="779" width="8" customWidth="1"/>
    <col min="781" max="781" width="8.28515625" customWidth="1"/>
    <col min="783" max="783" width="8.28515625" customWidth="1"/>
    <col min="1025" max="1025" width="15.7109375" customWidth="1"/>
    <col min="1026" max="1026" width="10.5703125" customWidth="1"/>
    <col min="1027" max="1027" width="7.5703125" customWidth="1"/>
    <col min="1029" max="1029" width="8.140625" customWidth="1"/>
    <col min="1031" max="1031" width="7.42578125" customWidth="1"/>
    <col min="1033" max="1033" width="8.140625" customWidth="1"/>
    <col min="1035" max="1035" width="8" customWidth="1"/>
    <col min="1037" max="1037" width="8.28515625" customWidth="1"/>
    <col min="1039" max="1039" width="8.28515625" customWidth="1"/>
    <col min="1281" max="1281" width="15.7109375" customWidth="1"/>
    <col min="1282" max="1282" width="10.5703125" customWidth="1"/>
    <col min="1283" max="1283" width="7.5703125" customWidth="1"/>
    <col min="1285" max="1285" width="8.140625" customWidth="1"/>
    <col min="1287" max="1287" width="7.42578125" customWidth="1"/>
    <col min="1289" max="1289" width="8.140625" customWidth="1"/>
    <col min="1291" max="1291" width="8" customWidth="1"/>
    <col min="1293" max="1293" width="8.28515625" customWidth="1"/>
    <col min="1295" max="1295" width="8.28515625" customWidth="1"/>
    <col min="1537" max="1537" width="15.7109375" customWidth="1"/>
    <col min="1538" max="1538" width="10.5703125" customWidth="1"/>
    <col min="1539" max="1539" width="7.5703125" customWidth="1"/>
    <col min="1541" max="1541" width="8.140625" customWidth="1"/>
    <col min="1543" max="1543" width="7.42578125" customWidth="1"/>
    <col min="1545" max="1545" width="8.140625" customWidth="1"/>
    <col min="1547" max="1547" width="8" customWidth="1"/>
    <col min="1549" max="1549" width="8.28515625" customWidth="1"/>
    <col min="1551" max="1551" width="8.28515625" customWidth="1"/>
    <col min="1793" max="1793" width="15.7109375" customWidth="1"/>
    <col min="1794" max="1794" width="10.5703125" customWidth="1"/>
    <col min="1795" max="1795" width="7.5703125" customWidth="1"/>
    <col min="1797" max="1797" width="8.140625" customWidth="1"/>
    <col min="1799" max="1799" width="7.42578125" customWidth="1"/>
    <col min="1801" max="1801" width="8.140625" customWidth="1"/>
    <col min="1803" max="1803" width="8" customWidth="1"/>
    <col min="1805" max="1805" width="8.28515625" customWidth="1"/>
    <col min="1807" max="1807" width="8.28515625" customWidth="1"/>
    <col min="2049" max="2049" width="15.7109375" customWidth="1"/>
    <col min="2050" max="2050" width="10.5703125" customWidth="1"/>
    <col min="2051" max="2051" width="7.5703125" customWidth="1"/>
    <col min="2053" max="2053" width="8.140625" customWidth="1"/>
    <col min="2055" max="2055" width="7.42578125" customWidth="1"/>
    <col min="2057" max="2057" width="8.140625" customWidth="1"/>
    <col min="2059" max="2059" width="8" customWidth="1"/>
    <col min="2061" max="2061" width="8.28515625" customWidth="1"/>
    <col min="2063" max="2063" width="8.28515625" customWidth="1"/>
    <col min="2305" max="2305" width="15.7109375" customWidth="1"/>
    <col min="2306" max="2306" width="10.5703125" customWidth="1"/>
    <col min="2307" max="2307" width="7.5703125" customWidth="1"/>
    <col min="2309" max="2309" width="8.140625" customWidth="1"/>
    <col min="2311" max="2311" width="7.42578125" customWidth="1"/>
    <col min="2313" max="2313" width="8.140625" customWidth="1"/>
    <col min="2315" max="2315" width="8" customWidth="1"/>
    <col min="2317" max="2317" width="8.28515625" customWidth="1"/>
    <col min="2319" max="2319" width="8.28515625" customWidth="1"/>
    <col min="2561" max="2561" width="15.7109375" customWidth="1"/>
    <col min="2562" max="2562" width="10.5703125" customWidth="1"/>
    <col min="2563" max="2563" width="7.5703125" customWidth="1"/>
    <col min="2565" max="2565" width="8.140625" customWidth="1"/>
    <col min="2567" max="2567" width="7.42578125" customWidth="1"/>
    <col min="2569" max="2569" width="8.140625" customWidth="1"/>
    <col min="2571" max="2571" width="8" customWidth="1"/>
    <col min="2573" max="2573" width="8.28515625" customWidth="1"/>
    <col min="2575" max="2575" width="8.28515625" customWidth="1"/>
    <col min="2817" max="2817" width="15.7109375" customWidth="1"/>
    <col min="2818" max="2818" width="10.5703125" customWidth="1"/>
    <col min="2819" max="2819" width="7.5703125" customWidth="1"/>
    <col min="2821" max="2821" width="8.140625" customWidth="1"/>
    <col min="2823" max="2823" width="7.42578125" customWidth="1"/>
    <col min="2825" max="2825" width="8.140625" customWidth="1"/>
    <col min="2827" max="2827" width="8" customWidth="1"/>
    <col min="2829" max="2829" width="8.28515625" customWidth="1"/>
    <col min="2831" max="2831" width="8.28515625" customWidth="1"/>
    <col min="3073" max="3073" width="15.7109375" customWidth="1"/>
    <col min="3074" max="3074" width="10.5703125" customWidth="1"/>
    <col min="3075" max="3075" width="7.5703125" customWidth="1"/>
    <col min="3077" max="3077" width="8.140625" customWidth="1"/>
    <col min="3079" max="3079" width="7.42578125" customWidth="1"/>
    <col min="3081" max="3081" width="8.140625" customWidth="1"/>
    <col min="3083" max="3083" width="8" customWidth="1"/>
    <col min="3085" max="3085" width="8.28515625" customWidth="1"/>
    <col min="3087" max="3087" width="8.28515625" customWidth="1"/>
    <col min="3329" max="3329" width="15.7109375" customWidth="1"/>
    <col min="3330" max="3330" width="10.5703125" customWidth="1"/>
    <col min="3331" max="3331" width="7.5703125" customWidth="1"/>
    <col min="3333" max="3333" width="8.140625" customWidth="1"/>
    <col min="3335" max="3335" width="7.42578125" customWidth="1"/>
    <col min="3337" max="3337" width="8.140625" customWidth="1"/>
    <col min="3339" max="3339" width="8" customWidth="1"/>
    <col min="3341" max="3341" width="8.28515625" customWidth="1"/>
    <col min="3343" max="3343" width="8.28515625" customWidth="1"/>
    <col min="3585" max="3585" width="15.7109375" customWidth="1"/>
    <col min="3586" max="3586" width="10.5703125" customWidth="1"/>
    <col min="3587" max="3587" width="7.5703125" customWidth="1"/>
    <col min="3589" max="3589" width="8.140625" customWidth="1"/>
    <col min="3591" max="3591" width="7.42578125" customWidth="1"/>
    <col min="3593" max="3593" width="8.140625" customWidth="1"/>
    <col min="3595" max="3595" width="8" customWidth="1"/>
    <col min="3597" max="3597" width="8.28515625" customWidth="1"/>
    <col min="3599" max="3599" width="8.28515625" customWidth="1"/>
    <col min="3841" max="3841" width="15.7109375" customWidth="1"/>
    <col min="3842" max="3842" width="10.5703125" customWidth="1"/>
    <col min="3843" max="3843" width="7.5703125" customWidth="1"/>
    <col min="3845" max="3845" width="8.140625" customWidth="1"/>
    <col min="3847" max="3847" width="7.42578125" customWidth="1"/>
    <col min="3849" max="3849" width="8.140625" customWidth="1"/>
    <col min="3851" max="3851" width="8" customWidth="1"/>
    <col min="3853" max="3853" width="8.28515625" customWidth="1"/>
    <col min="3855" max="3855" width="8.28515625" customWidth="1"/>
    <col min="4097" max="4097" width="15.7109375" customWidth="1"/>
    <col min="4098" max="4098" width="10.5703125" customWidth="1"/>
    <col min="4099" max="4099" width="7.5703125" customWidth="1"/>
    <col min="4101" max="4101" width="8.140625" customWidth="1"/>
    <col min="4103" max="4103" width="7.42578125" customWidth="1"/>
    <col min="4105" max="4105" width="8.140625" customWidth="1"/>
    <col min="4107" max="4107" width="8" customWidth="1"/>
    <col min="4109" max="4109" width="8.28515625" customWidth="1"/>
    <col min="4111" max="4111" width="8.28515625" customWidth="1"/>
    <col min="4353" max="4353" width="15.7109375" customWidth="1"/>
    <col min="4354" max="4354" width="10.5703125" customWidth="1"/>
    <col min="4355" max="4355" width="7.5703125" customWidth="1"/>
    <col min="4357" max="4357" width="8.140625" customWidth="1"/>
    <col min="4359" max="4359" width="7.42578125" customWidth="1"/>
    <col min="4361" max="4361" width="8.140625" customWidth="1"/>
    <col min="4363" max="4363" width="8" customWidth="1"/>
    <col min="4365" max="4365" width="8.28515625" customWidth="1"/>
    <col min="4367" max="4367" width="8.28515625" customWidth="1"/>
    <col min="4609" max="4609" width="15.7109375" customWidth="1"/>
    <col min="4610" max="4610" width="10.5703125" customWidth="1"/>
    <col min="4611" max="4611" width="7.5703125" customWidth="1"/>
    <col min="4613" max="4613" width="8.140625" customWidth="1"/>
    <col min="4615" max="4615" width="7.42578125" customWidth="1"/>
    <col min="4617" max="4617" width="8.140625" customWidth="1"/>
    <col min="4619" max="4619" width="8" customWidth="1"/>
    <col min="4621" max="4621" width="8.28515625" customWidth="1"/>
    <col min="4623" max="4623" width="8.28515625" customWidth="1"/>
    <col min="4865" max="4865" width="15.7109375" customWidth="1"/>
    <col min="4866" max="4866" width="10.5703125" customWidth="1"/>
    <col min="4867" max="4867" width="7.5703125" customWidth="1"/>
    <col min="4869" max="4869" width="8.140625" customWidth="1"/>
    <col min="4871" max="4871" width="7.42578125" customWidth="1"/>
    <col min="4873" max="4873" width="8.140625" customWidth="1"/>
    <col min="4875" max="4875" width="8" customWidth="1"/>
    <col min="4877" max="4877" width="8.28515625" customWidth="1"/>
    <col min="4879" max="4879" width="8.28515625" customWidth="1"/>
    <col min="5121" max="5121" width="15.7109375" customWidth="1"/>
    <col min="5122" max="5122" width="10.5703125" customWidth="1"/>
    <col min="5123" max="5123" width="7.5703125" customWidth="1"/>
    <col min="5125" max="5125" width="8.140625" customWidth="1"/>
    <col min="5127" max="5127" width="7.42578125" customWidth="1"/>
    <col min="5129" max="5129" width="8.140625" customWidth="1"/>
    <col min="5131" max="5131" width="8" customWidth="1"/>
    <col min="5133" max="5133" width="8.28515625" customWidth="1"/>
    <col min="5135" max="5135" width="8.28515625" customWidth="1"/>
    <col min="5377" max="5377" width="15.7109375" customWidth="1"/>
    <col min="5378" max="5378" width="10.5703125" customWidth="1"/>
    <col min="5379" max="5379" width="7.5703125" customWidth="1"/>
    <col min="5381" max="5381" width="8.140625" customWidth="1"/>
    <col min="5383" max="5383" width="7.42578125" customWidth="1"/>
    <col min="5385" max="5385" width="8.140625" customWidth="1"/>
    <col min="5387" max="5387" width="8" customWidth="1"/>
    <col min="5389" max="5389" width="8.28515625" customWidth="1"/>
    <col min="5391" max="5391" width="8.28515625" customWidth="1"/>
    <col min="5633" max="5633" width="15.7109375" customWidth="1"/>
    <col min="5634" max="5634" width="10.5703125" customWidth="1"/>
    <col min="5635" max="5635" width="7.5703125" customWidth="1"/>
    <col min="5637" max="5637" width="8.140625" customWidth="1"/>
    <col min="5639" max="5639" width="7.42578125" customWidth="1"/>
    <col min="5641" max="5641" width="8.140625" customWidth="1"/>
    <col min="5643" max="5643" width="8" customWidth="1"/>
    <col min="5645" max="5645" width="8.28515625" customWidth="1"/>
    <col min="5647" max="5647" width="8.28515625" customWidth="1"/>
    <col min="5889" max="5889" width="15.7109375" customWidth="1"/>
    <col min="5890" max="5890" width="10.5703125" customWidth="1"/>
    <col min="5891" max="5891" width="7.5703125" customWidth="1"/>
    <col min="5893" max="5893" width="8.140625" customWidth="1"/>
    <col min="5895" max="5895" width="7.42578125" customWidth="1"/>
    <col min="5897" max="5897" width="8.140625" customWidth="1"/>
    <col min="5899" max="5899" width="8" customWidth="1"/>
    <col min="5901" max="5901" width="8.28515625" customWidth="1"/>
    <col min="5903" max="5903" width="8.28515625" customWidth="1"/>
    <col min="6145" max="6145" width="15.7109375" customWidth="1"/>
    <col min="6146" max="6146" width="10.5703125" customWidth="1"/>
    <col min="6147" max="6147" width="7.5703125" customWidth="1"/>
    <col min="6149" max="6149" width="8.140625" customWidth="1"/>
    <col min="6151" max="6151" width="7.42578125" customWidth="1"/>
    <col min="6153" max="6153" width="8.140625" customWidth="1"/>
    <col min="6155" max="6155" width="8" customWidth="1"/>
    <col min="6157" max="6157" width="8.28515625" customWidth="1"/>
    <col min="6159" max="6159" width="8.28515625" customWidth="1"/>
    <col min="6401" max="6401" width="15.7109375" customWidth="1"/>
    <col min="6402" max="6402" width="10.5703125" customWidth="1"/>
    <col min="6403" max="6403" width="7.5703125" customWidth="1"/>
    <col min="6405" max="6405" width="8.140625" customWidth="1"/>
    <col min="6407" max="6407" width="7.42578125" customWidth="1"/>
    <col min="6409" max="6409" width="8.140625" customWidth="1"/>
    <col min="6411" max="6411" width="8" customWidth="1"/>
    <col min="6413" max="6413" width="8.28515625" customWidth="1"/>
    <col min="6415" max="6415" width="8.28515625" customWidth="1"/>
    <col min="6657" max="6657" width="15.7109375" customWidth="1"/>
    <col min="6658" max="6658" width="10.5703125" customWidth="1"/>
    <col min="6659" max="6659" width="7.5703125" customWidth="1"/>
    <col min="6661" max="6661" width="8.140625" customWidth="1"/>
    <col min="6663" max="6663" width="7.42578125" customWidth="1"/>
    <col min="6665" max="6665" width="8.140625" customWidth="1"/>
    <col min="6667" max="6667" width="8" customWidth="1"/>
    <col min="6669" max="6669" width="8.28515625" customWidth="1"/>
    <col min="6671" max="6671" width="8.28515625" customWidth="1"/>
    <col min="6913" max="6913" width="15.7109375" customWidth="1"/>
    <col min="6914" max="6914" width="10.5703125" customWidth="1"/>
    <col min="6915" max="6915" width="7.5703125" customWidth="1"/>
    <col min="6917" max="6917" width="8.140625" customWidth="1"/>
    <col min="6919" max="6919" width="7.42578125" customWidth="1"/>
    <col min="6921" max="6921" width="8.140625" customWidth="1"/>
    <col min="6923" max="6923" width="8" customWidth="1"/>
    <col min="6925" max="6925" width="8.28515625" customWidth="1"/>
    <col min="6927" max="6927" width="8.28515625" customWidth="1"/>
    <col min="7169" max="7169" width="15.7109375" customWidth="1"/>
    <col min="7170" max="7170" width="10.5703125" customWidth="1"/>
    <col min="7171" max="7171" width="7.5703125" customWidth="1"/>
    <col min="7173" max="7173" width="8.140625" customWidth="1"/>
    <col min="7175" max="7175" width="7.42578125" customWidth="1"/>
    <col min="7177" max="7177" width="8.140625" customWidth="1"/>
    <col min="7179" max="7179" width="8" customWidth="1"/>
    <col min="7181" max="7181" width="8.28515625" customWidth="1"/>
    <col min="7183" max="7183" width="8.28515625" customWidth="1"/>
    <col min="7425" max="7425" width="15.7109375" customWidth="1"/>
    <col min="7426" max="7426" width="10.5703125" customWidth="1"/>
    <col min="7427" max="7427" width="7.5703125" customWidth="1"/>
    <col min="7429" max="7429" width="8.140625" customWidth="1"/>
    <col min="7431" max="7431" width="7.42578125" customWidth="1"/>
    <col min="7433" max="7433" width="8.140625" customWidth="1"/>
    <col min="7435" max="7435" width="8" customWidth="1"/>
    <col min="7437" max="7437" width="8.28515625" customWidth="1"/>
    <col min="7439" max="7439" width="8.28515625" customWidth="1"/>
    <col min="7681" max="7681" width="15.7109375" customWidth="1"/>
    <col min="7682" max="7682" width="10.5703125" customWidth="1"/>
    <col min="7683" max="7683" width="7.5703125" customWidth="1"/>
    <col min="7685" max="7685" width="8.140625" customWidth="1"/>
    <col min="7687" max="7687" width="7.42578125" customWidth="1"/>
    <col min="7689" max="7689" width="8.140625" customWidth="1"/>
    <col min="7691" max="7691" width="8" customWidth="1"/>
    <col min="7693" max="7693" width="8.28515625" customWidth="1"/>
    <col min="7695" max="7695" width="8.28515625" customWidth="1"/>
    <col min="7937" max="7937" width="15.7109375" customWidth="1"/>
    <col min="7938" max="7938" width="10.5703125" customWidth="1"/>
    <col min="7939" max="7939" width="7.5703125" customWidth="1"/>
    <col min="7941" max="7941" width="8.140625" customWidth="1"/>
    <col min="7943" max="7943" width="7.42578125" customWidth="1"/>
    <col min="7945" max="7945" width="8.140625" customWidth="1"/>
    <col min="7947" max="7947" width="8" customWidth="1"/>
    <col min="7949" max="7949" width="8.28515625" customWidth="1"/>
    <col min="7951" max="7951" width="8.28515625" customWidth="1"/>
    <col min="8193" max="8193" width="15.7109375" customWidth="1"/>
    <col min="8194" max="8194" width="10.5703125" customWidth="1"/>
    <col min="8195" max="8195" width="7.5703125" customWidth="1"/>
    <col min="8197" max="8197" width="8.140625" customWidth="1"/>
    <col min="8199" max="8199" width="7.42578125" customWidth="1"/>
    <col min="8201" max="8201" width="8.140625" customWidth="1"/>
    <col min="8203" max="8203" width="8" customWidth="1"/>
    <col min="8205" max="8205" width="8.28515625" customWidth="1"/>
    <col min="8207" max="8207" width="8.28515625" customWidth="1"/>
    <col min="8449" max="8449" width="15.7109375" customWidth="1"/>
    <col min="8450" max="8450" width="10.5703125" customWidth="1"/>
    <col min="8451" max="8451" width="7.5703125" customWidth="1"/>
    <col min="8453" max="8453" width="8.140625" customWidth="1"/>
    <col min="8455" max="8455" width="7.42578125" customWidth="1"/>
    <col min="8457" max="8457" width="8.140625" customWidth="1"/>
    <col min="8459" max="8459" width="8" customWidth="1"/>
    <col min="8461" max="8461" width="8.28515625" customWidth="1"/>
    <col min="8463" max="8463" width="8.28515625" customWidth="1"/>
    <col min="8705" max="8705" width="15.7109375" customWidth="1"/>
    <col min="8706" max="8706" width="10.5703125" customWidth="1"/>
    <col min="8707" max="8707" width="7.5703125" customWidth="1"/>
    <col min="8709" max="8709" width="8.140625" customWidth="1"/>
    <col min="8711" max="8711" width="7.42578125" customWidth="1"/>
    <col min="8713" max="8713" width="8.140625" customWidth="1"/>
    <col min="8715" max="8715" width="8" customWidth="1"/>
    <col min="8717" max="8717" width="8.28515625" customWidth="1"/>
    <col min="8719" max="8719" width="8.28515625" customWidth="1"/>
    <col min="8961" max="8961" width="15.7109375" customWidth="1"/>
    <col min="8962" max="8962" width="10.5703125" customWidth="1"/>
    <col min="8963" max="8963" width="7.5703125" customWidth="1"/>
    <col min="8965" max="8965" width="8.140625" customWidth="1"/>
    <col min="8967" max="8967" width="7.42578125" customWidth="1"/>
    <col min="8969" max="8969" width="8.140625" customWidth="1"/>
    <col min="8971" max="8971" width="8" customWidth="1"/>
    <col min="8973" max="8973" width="8.28515625" customWidth="1"/>
    <col min="8975" max="8975" width="8.28515625" customWidth="1"/>
    <col min="9217" max="9217" width="15.7109375" customWidth="1"/>
    <col min="9218" max="9218" width="10.5703125" customWidth="1"/>
    <col min="9219" max="9219" width="7.5703125" customWidth="1"/>
    <col min="9221" max="9221" width="8.140625" customWidth="1"/>
    <col min="9223" max="9223" width="7.42578125" customWidth="1"/>
    <col min="9225" max="9225" width="8.140625" customWidth="1"/>
    <col min="9227" max="9227" width="8" customWidth="1"/>
    <col min="9229" max="9229" width="8.28515625" customWidth="1"/>
    <col min="9231" max="9231" width="8.28515625" customWidth="1"/>
    <col min="9473" max="9473" width="15.7109375" customWidth="1"/>
    <col min="9474" max="9474" width="10.5703125" customWidth="1"/>
    <col min="9475" max="9475" width="7.5703125" customWidth="1"/>
    <col min="9477" max="9477" width="8.140625" customWidth="1"/>
    <col min="9479" max="9479" width="7.42578125" customWidth="1"/>
    <col min="9481" max="9481" width="8.140625" customWidth="1"/>
    <col min="9483" max="9483" width="8" customWidth="1"/>
    <col min="9485" max="9485" width="8.28515625" customWidth="1"/>
    <col min="9487" max="9487" width="8.28515625" customWidth="1"/>
    <col min="9729" max="9729" width="15.7109375" customWidth="1"/>
    <col min="9730" max="9730" width="10.5703125" customWidth="1"/>
    <col min="9731" max="9731" width="7.5703125" customWidth="1"/>
    <col min="9733" max="9733" width="8.140625" customWidth="1"/>
    <col min="9735" max="9735" width="7.42578125" customWidth="1"/>
    <col min="9737" max="9737" width="8.140625" customWidth="1"/>
    <col min="9739" max="9739" width="8" customWidth="1"/>
    <col min="9741" max="9741" width="8.28515625" customWidth="1"/>
    <col min="9743" max="9743" width="8.28515625" customWidth="1"/>
    <col min="9985" max="9985" width="15.7109375" customWidth="1"/>
    <col min="9986" max="9986" width="10.5703125" customWidth="1"/>
    <col min="9987" max="9987" width="7.5703125" customWidth="1"/>
    <col min="9989" max="9989" width="8.140625" customWidth="1"/>
    <col min="9991" max="9991" width="7.42578125" customWidth="1"/>
    <col min="9993" max="9993" width="8.140625" customWidth="1"/>
    <col min="9995" max="9995" width="8" customWidth="1"/>
    <col min="9997" max="9997" width="8.28515625" customWidth="1"/>
    <col min="9999" max="9999" width="8.28515625" customWidth="1"/>
    <col min="10241" max="10241" width="15.7109375" customWidth="1"/>
    <col min="10242" max="10242" width="10.5703125" customWidth="1"/>
    <col min="10243" max="10243" width="7.5703125" customWidth="1"/>
    <col min="10245" max="10245" width="8.140625" customWidth="1"/>
    <col min="10247" max="10247" width="7.42578125" customWidth="1"/>
    <col min="10249" max="10249" width="8.140625" customWidth="1"/>
    <col min="10251" max="10251" width="8" customWidth="1"/>
    <col min="10253" max="10253" width="8.28515625" customWidth="1"/>
    <col min="10255" max="10255" width="8.28515625" customWidth="1"/>
    <col min="10497" max="10497" width="15.7109375" customWidth="1"/>
    <col min="10498" max="10498" width="10.5703125" customWidth="1"/>
    <col min="10499" max="10499" width="7.5703125" customWidth="1"/>
    <col min="10501" max="10501" width="8.140625" customWidth="1"/>
    <col min="10503" max="10503" width="7.42578125" customWidth="1"/>
    <col min="10505" max="10505" width="8.140625" customWidth="1"/>
    <col min="10507" max="10507" width="8" customWidth="1"/>
    <col min="10509" max="10509" width="8.28515625" customWidth="1"/>
    <col min="10511" max="10511" width="8.28515625" customWidth="1"/>
    <col min="10753" max="10753" width="15.7109375" customWidth="1"/>
    <col min="10754" max="10754" width="10.5703125" customWidth="1"/>
    <col min="10755" max="10755" width="7.5703125" customWidth="1"/>
    <col min="10757" max="10757" width="8.140625" customWidth="1"/>
    <col min="10759" max="10759" width="7.42578125" customWidth="1"/>
    <col min="10761" max="10761" width="8.140625" customWidth="1"/>
    <col min="10763" max="10763" width="8" customWidth="1"/>
    <col min="10765" max="10765" width="8.28515625" customWidth="1"/>
    <col min="10767" max="10767" width="8.28515625" customWidth="1"/>
    <col min="11009" max="11009" width="15.7109375" customWidth="1"/>
    <col min="11010" max="11010" width="10.5703125" customWidth="1"/>
    <col min="11011" max="11011" width="7.5703125" customWidth="1"/>
    <col min="11013" max="11013" width="8.140625" customWidth="1"/>
    <col min="11015" max="11015" width="7.42578125" customWidth="1"/>
    <col min="11017" max="11017" width="8.140625" customWidth="1"/>
    <col min="11019" max="11019" width="8" customWidth="1"/>
    <col min="11021" max="11021" width="8.28515625" customWidth="1"/>
    <col min="11023" max="11023" width="8.28515625" customWidth="1"/>
    <col min="11265" max="11265" width="15.7109375" customWidth="1"/>
    <col min="11266" max="11266" width="10.5703125" customWidth="1"/>
    <col min="11267" max="11267" width="7.5703125" customWidth="1"/>
    <col min="11269" max="11269" width="8.140625" customWidth="1"/>
    <col min="11271" max="11271" width="7.42578125" customWidth="1"/>
    <col min="11273" max="11273" width="8.140625" customWidth="1"/>
    <col min="11275" max="11275" width="8" customWidth="1"/>
    <col min="11277" max="11277" width="8.28515625" customWidth="1"/>
    <col min="11279" max="11279" width="8.28515625" customWidth="1"/>
    <col min="11521" max="11521" width="15.7109375" customWidth="1"/>
    <col min="11522" max="11522" width="10.5703125" customWidth="1"/>
    <col min="11523" max="11523" width="7.5703125" customWidth="1"/>
    <col min="11525" max="11525" width="8.140625" customWidth="1"/>
    <col min="11527" max="11527" width="7.42578125" customWidth="1"/>
    <col min="11529" max="11529" width="8.140625" customWidth="1"/>
    <col min="11531" max="11531" width="8" customWidth="1"/>
    <col min="11533" max="11533" width="8.28515625" customWidth="1"/>
    <col min="11535" max="11535" width="8.28515625" customWidth="1"/>
    <col min="11777" max="11777" width="15.7109375" customWidth="1"/>
    <col min="11778" max="11778" width="10.5703125" customWidth="1"/>
    <col min="11779" max="11779" width="7.5703125" customWidth="1"/>
    <col min="11781" max="11781" width="8.140625" customWidth="1"/>
    <col min="11783" max="11783" width="7.42578125" customWidth="1"/>
    <col min="11785" max="11785" width="8.140625" customWidth="1"/>
    <col min="11787" max="11787" width="8" customWidth="1"/>
    <col min="11789" max="11789" width="8.28515625" customWidth="1"/>
    <col min="11791" max="11791" width="8.28515625" customWidth="1"/>
    <col min="12033" max="12033" width="15.7109375" customWidth="1"/>
    <col min="12034" max="12034" width="10.5703125" customWidth="1"/>
    <col min="12035" max="12035" width="7.5703125" customWidth="1"/>
    <col min="12037" max="12037" width="8.140625" customWidth="1"/>
    <col min="12039" max="12039" width="7.42578125" customWidth="1"/>
    <col min="12041" max="12041" width="8.140625" customWidth="1"/>
    <col min="12043" max="12043" width="8" customWidth="1"/>
    <col min="12045" max="12045" width="8.28515625" customWidth="1"/>
    <col min="12047" max="12047" width="8.28515625" customWidth="1"/>
    <col min="12289" max="12289" width="15.7109375" customWidth="1"/>
    <col min="12290" max="12290" width="10.5703125" customWidth="1"/>
    <col min="12291" max="12291" width="7.5703125" customWidth="1"/>
    <col min="12293" max="12293" width="8.140625" customWidth="1"/>
    <col min="12295" max="12295" width="7.42578125" customWidth="1"/>
    <col min="12297" max="12297" width="8.140625" customWidth="1"/>
    <col min="12299" max="12299" width="8" customWidth="1"/>
    <col min="12301" max="12301" width="8.28515625" customWidth="1"/>
    <col min="12303" max="12303" width="8.28515625" customWidth="1"/>
    <col min="12545" max="12545" width="15.7109375" customWidth="1"/>
    <col min="12546" max="12546" width="10.5703125" customWidth="1"/>
    <col min="12547" max="12547" width="7.5703125" customWidth="1"/>
    <col min="12549" max="12549" width="8.140625" customWidth="1"/>
    <col min="12551" max="12551" width="7.42578125" customWidth="1"/>
    <col min="12553" max="12553" width="8.140625" customWidth="1"/>
    <col min="12555" max="12555" width="8" customWidth="1"/>
    <col min="12557" max="12557" width="8.28515625" customWidth="1"/>
    <col min="12559" max="12559" width="8.28515625" customWidth="1"/>
    <col min="12801" max="12801" width="15.7109375" customWidth="1"/>
    <col min="12802" max="12802" width="10.5703125" customWidth="1"/>
    <col min="12803" max="12803" width="7.5703125" customWidth="1"/>
    <col min="12805" max="12805" width="8.140625" customWidth="1"/>
    <col min="12807" max="12807" width="7.42578125" customWidth="1"/>
    <col min="12809" max="12809" width="8.140625" customWidth="1"/>
    <col min="12811" max="12811" width="8" customWidth="1"/>
    <col min="12813" max="12813" width="8.28515625" customWidth="1"/>
    <col min="12815" max="12815" width="8.28515625" customWidth="1"/>
    <col min="13057" max="13057" width="15.7109375" customWidth="1"/>
    <col min="13058" max="13058" width="10.5703125" customWidth="1"/>
    <col min="13059" max="13059" width="7.5703125" customWidth="1"/>
    <col min="13061" max="13061" width="8.140625" customWidth="1"/>
    <col min="13063" max="13063" width="7.42578125" customWidth="1"/>
    <col min="13065" max="13065" width="8.140625" customWidth="1"/>
    <col min="13067" max="13067" width="8" customWidth="1"/>
    <col min="13069" max="13069" width="8.28515625" customWidth="1"/>
    <col min="13071" max="13071" width="8.28515625" customWidth="1"/>
    <col min="13313" max="13313" width="15.7109375" customWidth="1"/>
    <col min="13314" max="13314" width="10.5703125" customWidth="1"/>
    <col min="13315" max="13315" width="7.5703125" customWidth="1"/>
    <col min="13317" max="13317" width="8.140625" customWidth="1"/>
    <col min="13319" max="13319" width="7.42578125" customWidth="1"/>
    <col min="13321" max="13321" width="8.140625" customWidth="1"/>
    <col min="13323" max="13323" width="8" customWidth="1"/>
    <col min="13325" max="13325" width="8.28515625" customWidth="1"/>
    <col min="13327" max="13327" width="8.28515625" customWidth="1"/>
    <col min="13569" max="13569" width="15.7109375" customWidth="1"/>
    <col min="13570" max="13570" width="10.5703125" customWidth="1"/>
    <col min="13571" max="13571" width="7.5703125" customWidth="1"/>
    <col min="13573" max="13573" width="8.140625" customWidth="1"/>
    <col min="13575" max="13575" width="7.42578125" customWidth="1"/>
    <col min="13577" max="13577" width="8.140625" customWidth="1"/>
    <col min="13579" max="13579" width="8" customWidth="1"/>
    <col min="13581" max="13581" width="8.28515625" customWidth="1"/>
    <col min="13583" max="13583" width="8.28515625" customWidth="1"/>
    <col min="13825" max="13825" width="15.7109375" customWidth="1"/>
    <col min="13826" max="13826" width="10.5703125" customWidth="1"/>
    <col min="13827" max="13827" width="7.5703125" customWidth="1"/>
    <col min="13829" max="13829" width="8.140625" customWidth="1"/>
    <col min="13831" max="13831" width="7.42578125" customWidth="1"/>
    <col min="13833" max="13833" width="8.140625" customWidth="1"/>
    <col min="13835" max="13835" width="8" customWidth="1"/>
    <col min="13837" max="13837" width="8.28515625" customWidth="1"/>
    <col min="13839" max="13839" width="8.28515625" customWidth="1"/>
    <col min="14081" max="14081" width="15.7109375" customWidth="1"/>
    <col min="14082" max="14082" width="10.5703125" customWidth="1"/>
    <col min="14083" max="14083" width="7.5703125" customWidth="1"/>
    <col min="14085" max="14085" width="8.140625" customWidth="1"/>
    <col min="14087" max="14087" width="7.42578125" customWidth="1"/>
    <col min="14089" max="14089" width="8.140625" customWidth="1"/>
    <col min="14091" max="14091" width="8" customWidth="1"/>
    <col min="14093" max="14093" width="8.28515625" customWidth="1"/>
    <col min="14095" max="14095" width="8.28515625" customWidth="1"/>
    <col min="14337" max="14337" width="15.7109375" customWidth="1"/>
    <col min="14338" max="14338" width="10.5703125" customWidth="1"/>
    <col min="14339" max="14339" width="7.5703125" customWidth="1"/>
    <col min="14341" max="14341" width="8.140625" customWidth="1"/>
    <col min="14343" max="14343" width="7.42578125" customWidth="1"/>
    <col min="14345" max="14345" width="8.140625" customWidth="1"/>
    <col min="14347" max="14347" width="8" customWidth="1"/>
    <col min="14349" max="14349" width="8.28515625" customWidth="1"/>
    <col min="14351" max="14351" width="8.28515625" customWidth="1"/>
    <col min="14593" max="14593" width="15.7109375" customWidth="1"/>
    <col min="14594" max="14594" width="10.5703125" customWidth="1"/>
    <col min="14595" max="14595" width="7.5703125" customWidth="1"/>
    <col min="14597" max="14597" width="8.140625" customWidth="1"/>
    <col min="14599" max="14599" width="7.42578125" customWidth="1"/>
    <col min="14601" max="14601" width="8.140625" customWidth="1"/>
    <col min="14603" max="14603" width="8" customWidth="1"/>
    <col min="14605" max="14605" width="8.28515625" customWidth="1"/>
    <col min="14607" max="14607" width="8.28515625" customWidth="1"/>
    <col min="14849" max="14849" width="15.7109375" customWidth="1"/>
    <col min="14850" max="14850" width="10.5703125" customWidth="1"/>
    <col min="14851" max="14851" width="7.5703125" customWidth="1"/>
    <col min="14853" max="14853" width="8.140625" customWidth="1"/>
    <col min="14855" max="14855" width="7.42578125" customWidth="1"/>
    <col min="14857" max="14857" width="8.140625" customWidth="1"/>
    <col min="14859" max="14859" width="8" customWidth="1"/>
    <col min="14861" max="14861" width="8.28515625" customWidth="1"/>
    <col min="14863" max="14863" width="8.28515625" customWidth="1"/>
    <col min="15105" max="15105" width="15.7109375" customWidth="1"/>
    <col min="15106" max="15106" width="10.5703125" customWidth="1"/>
    <col min="15107" max="15107" width="7.5703125" customWidth="1"/>
    <col min="15109" max="15109" width="8.140625" customWidth="1"/>
    <col min="15111" max="15111" width="7.42578125" customWidth="1"/>
    <col min="15113" max="15113" width="8.140625" customWidth="1"/>
    <col min="15115" max="15115" width="8" customWidth="1"/>
    <col min="15117" max="15117" width="8.28515625" customWidth="1"/>
    <col min="15119" max="15119" width="8.28515625" customWidth="1"/>
    <col min="15361" max="15361" width="15.7109375" customWidth="1"/>
    <col min="15362" max="15362" width="10.5703125" customWidth="1"/>
    <col min="15363" max="15363" width="7.5703125" customWidth="1"/>
    <col min="15365" max="15365" width="8.140625" customWidth="1"/>
    <col min="15367" max="15367" width="7.42578125" customWidth="1"/>
    <col min="15369" max="15369" width="8.140625" customWidth="1"/>
    <col min="15371" max="15371" width="8" customWidth="1"/>
    <col min="15373" max="15373" width="8.28515625" customWidth="1"/>
    <col min="15375" max="15375" width="8.28515625" customWidth="1"/>
    <col min="15617" max="15617" width="15.7109375" customWidth="1"/>
    <col min="15618" max="15618" width="10.5703125" customWidth="1"/>
    <col min="15619" max="15619" width="7.5703125" customWidth="1"/>
    <col min="15621" max="15621" width="8.140625" customWidth="1"/>
    <col min="15623" max="15623" width="7.42578125" customWidth="1"/>
    <col min="15625" max="15625" width="8.140625" customWidth="1"/>
    <col min="15627" max="15627" width="8" customWidth="1"/>
    <col min="15629" max="15629" width="8.28515625" customWidth="1"/>
    <col min="15631" max="15631" width="8.28515625" customWidth="1"/>
    <col min="15873" max="15873" width="15.7109375" customWidth="1"/>
    <col min="15874" max="15874" width="10.5703125" customWidth="1"/>
    <col min="15875" max="15875" width="7.5703125" customWidth="1"/>
    <col min="15877" max="15877" width="8.140625" customWidth="1"/>
    <col min="15879" max="15879" width="7.42578125" customWidth="1"/>
    <col min="15881" max="15881" width="8.140625" customWidth="1"/>
    <col min="15883" max="15883" width="8" customWidth="1"/>
    <col min="15885" max="15885" width="8.28515625" customWidth="1"/>
    <col min="15887" max="15887" width="8.28515625" customWidth="1"/>
    <col min="16129" max="16129" width="15.7109375" customWidth="1"/>
    <col min="16130" max="16130" width="10.5703125" customWidth="1"/>
    <col min="16131" max="16131" width="7.5703125" customWidth="1"/>
    <col min="16133" max="16133" width="8.140625" customWidth="1"/>
    <col min="16135" max="16135" width="7.42578125" customWidth="1"/>
    <col min="16137" max="16137" width="8.140625" customWidth="1"/>
    <col min="16139" max="16139" width="8" customWidth="1"/>
    <col min="16141" max="16141" width="8.28515625" customWidth="1"/>
    <col min="16143" max="16143" width="8.28515625" customWidth="1"/>
  </cols>
  <sheetData>
    <row r="1" spans="1:20">
      <c r="A1" s="711" t="s">
        <v>610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</row>
    <row r="2" spans="1:20">
      <c r="A2" s="43" t="s">
        <v>21</v>
      </c>
      <c r="B2" s="43" t="s">
        <v>101</v>
      </c>
      <c r="C2" s="43">
        <v>2012</v>
      </c>
      <c r="D2" s="43" t="s">
        <v>170</v>
      </c>
      <c r="E2" s="43">
        <v>2013</v>
      </c>
      <c r="F2" s="43" t="s">
        <v>170</v>
      </c>
      <c r="G2" s="43">
        <v>2014</v>
      </c>
      <c r="H2" s="43" t="s">
        <v>170</v>
      </c>
      <c r="I2" s="43">
        <v>2015</v>
      </c>
      <c r="J2" s="43" t="s">
        <v>170</v>
      </c>
      <c r="K2" s="43">
        <v>2016</v>
      </c>
      <c r="L2" s="43" t="s">
        <v>170</v>
      </c>
      <c r="M2" s="43">
        <v>2017</v>
      </c>
      <c r="N2" s="43" t="s">
        <v>170</v>
      </c>
      <c r="O2" s="43">
        <v>2018</v>
      </c>
      <c r="P2" s="43" t="s">
        <v>170</v>
      </c>
      <c r="Q2" s="4">
        <v>2019</v>
      </c>
      <c r="R2" s="43" t="s">
        <v>170</v>
      </c>
      <c r="S2" s="4">
        <v>2020</v>
      </c>
      <c r="T2" s="43" t="s">
        <v>170</v>
      </c>
    </row>
    <row r="3" spans="1:20">
      <c r="A3" s="4" t="s">
        <v>0</v>
      </c>
      <c r="B3" s="43">
        <v>23238</v>
      </c>
      <c r="C3" s="43">
        <v>26</v>
      </c>
      <c r="D3" s="43">
        <v>111.9</v>
      </c>
      <c r="E3" s="43">
        <v>26</v>
      </c>
      <c r="F3" s="41">
        <f>E3/B3*100000</f>
        <v>111.8857044496084</v>
      </c>
      <c r="G3" s="43">
        <v>23</v>
      </c>
      <c r="H3" s="41">
        <f>G3/B3*100000</f>
        <v>98.975815474653572</v>
      </c>
      <c r="I3" s="43">
        <v>20</v>
      </c>
      <c r="J3" s="41">
        <f>I3/B3*100000</f>
        <v>86.065926499698776</v>
      </c>
      <c r="K3" s="43">
        <v>17</v>
      </c>
      <c r="L3" s="41">
        <f>K3/B3*100000</f>
        <v>73.156037524743965</v>
      </c>
      <c r="M3" s="43">
        <v>14</v>
      </c>
      <c r="N3" s="41">
        <f>M3/B3*100000</f>
        <v>60.246148549789133</v>
      </c>
      <c r="O3" s="43">
        <v>11</v>
      </c>
      <c r="P3" s="41">
        <f>O3/B3*100000</f>
        <v>47.336259574834322</v>
      </c>
      <c r="Q3" s="43">
        <v>11</v>
      </c>
      <c r="R3" s="210">
        <v>47.336259574834322</v>
      </c>
      <c r="S3" s="43">
        <v>11</v>
      </c>
      <c r="T3" s="210">
        <v>47.336259574834322</v>
      </c>
    </row>
    <row r="4" spans="1:20">
      <c r="A4" s="4" t="s">
        <v>1</v>
      </c>
      <c r="B4" s="43">
        <v>9389</v>
      </c>
      <c r="C4" s="43">
        <v>4</v>
      </c>
      <c r="D4" s="43">
        <v>42.6</v>
      </c>
      <c r="E4" s="43">
        <v>4</v>
      </c>
      <c r="F4" s="41">
        <f t="shared" ref="F4:F31" si="0">E4/B4*100000</f>
        <v>42.603046117797419</v>
      </c>
      <c r="G4" s="43">
        <v>4</v>
      </c>
      <c r="H4" s="41">
        <f t="shared" ref="H4:H31" si="1">G4/B4*100000</f>
        <v>42.603046117797419</v>
      </c>
      <c r="I4" s="43">
        <v>3</v>
      </c>
      <c r="J4" s="41">
        <f t="shared" ref="J4:J31" si="2">I4/B4*100000</f>
        <v>31.952284588348064</v>
      </c>
      <c r="K4" s="43">
        <v>3</v>
      </c>
      <c r="L4" s="41">
        <f t="shared" ref="L4:L31" si="3">K4/B4*100000</f>
        <v>31.952284588348064</v>
      </c>
      <c r="M4" s="43">
        <v>2</v>
      </c>
      <c r="N4" s="41">
        <f t="shared" ref="N4:N31" si="4">M4/B4*100000</f>
        <v>21.301523058898709</v>
      </c>
      <c r="O4" s="43">
        <v>2</v>
      </c>
      <c r="P4" s="41">
        <f t="shared" ref="P4:P31" si="5">O4/B4*100000</f>
        <v>21.301523058898709</v>
      </c>
      <c r="Q4" s="211">
        <v>2</v>
      </c>
      <c r="R4" s="212">
        <v>21.301523058898709</v>
      </c>
      <c r="S4" s="211">
        <v>2</v>
      </c>
      <c r="T4" s="212">
        <v>21.301523058898709</v>
      </c>
    </row>
    <row r="5" spans="1:20">
      <c r="A5" s="4" t="s">
        <v>2</v>
      </c>
      <c r="B5" s="43">
        <v>24742</v>
      </c>
      <c r="C5" s="43">
        <v>28</v>
      </c>
      <c r="D5" s="43">
        <v>113.2</v>
      </c>
      <c r="E5" s="43">
        <v>28</v>
      </c>
      <c r="F5" s="41">
        <f t="shared" si="0"/>
        <v>113.16789265217041</v>
      </c>
      <c r="G5" s="43">
        <v>25</v>
      </c>
      <c r="H5" s="41">
        <f t="shared" si="1"/>
        <v>101.04276129658072</v>
      </c>
      <c r="I5" s="43">
        <v>22</v>
      </c>
      <c r="J5" s="41">
        <f t="shared" si="2"/>
        <v>88.91762994099102</v>
      </c>
      <c r="K5" s="43">
        <v>18</v>
      </c>
      <c r="L5" s="41">
        <f t="shared" si="3"/>
        <v>72.750788133538109</v>
      </c>
      <c r="M5" s="43">
        <v>15</v>
      </c>
      <c r="N5" s="41">
        <f t="shared" si="4"/>
        <v>60.625656777948421</v>
      </c>
      <c r="O5" s="43">
        <v>12</v>
      </c>
      <c r="P5" s="41">
        <f t="shared" si="5"/>
        <v>48.500525422358741</v>
      </c>
      <c r="Q5" s="211">
        <v>12</v>
      </c>
      <c r="R5" s="212">
        <v>48.500525422358741</v>
      </c>
      <c r="S5" s="211">
        <v>12</v>
      </c>
      <c r="T5" s="212">
        <v>48.500525422358741</v>
      </c>
    </row>
    <row r="6" spans="1:20">
      <c r="A6" s="4" t="s">
        <v>3</v>
      </c>
      <c r="B6" s="43">
        <v>27450</v>
      </c>
      <c r="C6" s="43">
        <v>18</v>
      </c>
      <c r="D6" s="43">
        <v>65.599999999999994</v>
      </c>
      <c r="E6" s="43">
        <v>18</v>
      </c>
      <c r="F6" s="41">
        <f t="shared" si="0"/>
        <v>65.573770491803273</v>
      </c>
      <c r="G6" s="43">
        <v>16</v>
      </c>
      <c r="H6" s="41">
        <f t="shared" si="1"/>
        <v>58.287795992714024</v>
      </c>
      <c r="I6" s="43">
        <v>14</v>
      </c>
      <c r="J6" s="41">
        <f t="shared" si="2"/>
        <v>51.001821493624774</v>
      </c>
      <c r="K6" s="43">
        <v>12</v>
      </c>
      <c r="L6" s="41">
        <f t="shared" si="3"/>
        <v>43.715846994535518</v>
      </c>
      <c r="M6" s="43">
        <v>10</v>
      </c>
      <c r="N6" s="41">
        <f t="shared" si="4"/>
        <v>36.429872495446268</v>
      </c>
      <c r="O6" s="43">
        <v>8</v>
      </c>
      <c r="P6" s="41">
        <f t="shared" si="5"/>
        <v>29.143897996357012</v>
      </c>
      <c r="Q6" s="211">
        <v>8</v>
      </c>
      <c r="R6" s="212">
        <v>29.143897996357012</v>
      </c>
      <c r="S6" s="211">
        <v>8</v>
      </c>
      <c r="T6" s="212">
        <v>29.143897996357012</v>
      </c>
    </row>
    <row r="7" spans="1:20">
      <c r="A7" s="4" t="s">
        <v>4</v>
      </c>
      <c r="B7" s="43">
        <v>18360</v>
      </c>
      <c r="C7" s="43">
        <v>12</v>
      </c>
      <c r="D7" s="43">
        <v>65.400000000000006</v>
      </c>
      <c r="E7" s="43">
        <v>12</v>
      </c>
      <c r="F7" s="41">
        <f t="shared" si="0"/>
        <v>65.359477124183002</v>
      </c>
      <c r="G7" s="43">
        <v>11</v>
      </c>
      <c r="H7" s="41">
        <f t="shared" si="1"/>
        <v>59.912854030501087</v>
      </c>
      <c r="I7" s="43">
        <v>9</v>
      </c>
      <c r="J7" s="41">
        <f t="shared" si="2"/>
        <v>49.019607843137251</v>
      </c>
      <c r="K7" s="43">
        <v>8</v>
      </c>
      <c r="L7" s="41">
        <f t="shared" si="3"/>
        <v>43.572984749455337</v>
      </c>
      <c r="M7" s="43">
        <v>7</v>
      </c>
      <c r="N7" s="41">
        <f t="shared" si="4"/>
        <v>38.126361655773415</v>
      </c>
      <c r="O7" s="43">
        <v>5</v>
      </c>
      <c r="P7" s="41">
        <f t="shared" si="5"/>
        <v>27.23311546840959</v>
      </c>
      <c r="Q7" s="211">
        <v>5</v>
      </c>
      <c r="R7" s="212">
        <v>27.23311546840959</v>
      </c>
      <c r="S7" s="211">
        <v>5</v>
      </c>
      <c r="T7" s="212">
        <v>27.23311546840959</v>
      </c>
    </row>
    <row r="8" spans="1:20">
      <c r="A8" s="4" t="s">
        <v>5</v>
      </c>
      <c r="B8" s="43">
        <v>49513</v>
      </c>
      <c r="C8" s="43">
        <v>62</v>
      </c>
      <c r="D8" s="43">
        <v>125.2</v>
      </c>
      <c r="E8" s="43">
        <v>62</v>
      </c>
      <c r="F8" s="41">
        <f t="shared" si="0"/>
        <v>125.21963928665198</v>
      </c>
      <c r="G8" s="43">
        <v>55</v>
      </c>
      <c r="H8" s="41">
        <f t="shared" si="1"/>
        <v>111.08193807686871</v>
      </c>
      <c r="I8" s="43">
        <v>48</v>
      </c>
      <c r="J8" s="41">
        <f t="shared" si="2"/>
        <v>96.944236867085408</v>
      </c>
      <c r="K8" s="43">
        <v>41</v>
      </c>
      <c r="L8" s="41">
        <f t="shared" si="3"/>
        <v>82.806535657302121</v>
      </c>
      <c r="M8" s="43">
        <v>34</v>
      </c>
      <c r="N8" s="41">
        <f t="shared" si="4"/>
        <v>68.668834447518833</v>
      </c>
      <c r="O8" s="43">
        <v>27</v>
      </c>
      <c r="P8" s="41">
        <f t="shared" si="5"/>
        <v>54.531133237735553</v>
      </c>
      <c r="Q8" s="211">
        <v>27</v>
      </c>
      <c r="R8" s="212">
        <v>54.531133237735553</v>
      </c>
      <c r="S8" s="211">
        <v>27</v>
      </c>
      <c r="T8" s="212">
        <v>54.531133237735553</v>
      </c>
    </row>
    <row r="9" spans="1:20">
      <c r="A9" s="4" t="s">
        <v>6</v>
      </c>
      <c r="B9" s="43">
        <v>28016</v>
      </c>
      <c r="C9" s="43">
        <v>18</v>
      </c>
      <c r="D9" s="43">
        <v>64.2</v>
      </c>
      <c r="E9" s="43">
        <v>18</v>
      </c>
      <c r="F9" s="41">
        <f t="shared" si="0"/>
        <v>64.249000571102229</v>
      </c>
      <c r="G9" s="43">
        <v>16</v>
      </c>
      <c r="H9" s="41">
        <f t="shared" si="1"/>
        <v>57.110222729868646</v>
      </c>
      <c r="I9" s="43">
        <v>14</v>
      </c>
      <c r="J9" s="41">
        <f t="shared" si="2"/>
        <v>49.97144488863507</v>
      </c>
      <c r="K9" s="43">
        <v>12</v>
      </c>
      <c r="L9" s="41">
        <f t="shared" si="3"/>
        <v>42.832667047401486</v>
      </c>
      <c r="M9" s="43">
        <v>10</v>
      </c>
      <c r="N9" s="41">
        <f t="shared" si="4"/>
        <v>35.693889206167903</v>
      </c>
      <c r="O9" s="43">
        <v>8</v>
      </c>
      <c r="P9" s="41">
        <f t="shared" si="5"/>
        <v>28.555111364934323</v>
      </c>
      <c r="Q9" s="211">
        <v>8</v>
      </c>
      <c r="R9" s="212">
        <v>28.555111364934323</v>
      </c>
      <c r="S9" s="211">
        <v>8</v>
      </c>
      <c r="T9" s="212">
        <v>28.555111364934323</v>
      </c>
    </row>
    <row r="10" spans="1:20">
      <c r="A10" s="4" t="s">
        <v>8</v>
      </c>
      <c r="B10" s="43">
        <v>59274</v>
      </c>
      <c r="C10" s="43">
        <v>68</v>
      </c>
      <c r="D10" s="43">
        <v>114.7</v>
      </c>
      <c r="E10" s="43">
        <v>68</v>
      </c>
      <c r="F10" s="41">
        <f t="shared" si="0"/>
        <v>114.72146303606978</v>
      </c>
      <c r="G10" s="43">
        <v>60</v>
      </c>
      <c r="H10" s="41">
        <f t="shared" si="1"/>
        <v>101.22482032594391</v>
      </c>
      <c r="I10" s="43">
        <v>52</v>
      </c>
      <c r="J10" s="41">
        <f t="shared" si="2"/>
        <v>87.728177615818069</v>
      </c>
      <c r="K10" s="43">
        <v>45</v>
      </c>
      <c r="L10" s="41">
        <f t="shared" si="3"/>
        <v>75.918615244457939</v>
      </c>
      <c r="M10" s="43">
        <v>37</v>
      </c>
      <c r="N10" s="41">
        <f t="shared" si="4"/>
        <v>62.421972534332085</v>
      </c>
      <c r="O10" s="43">
        <v>29</v>
      </c>
      <c r="P10" s="41">
        <f t="shared" si="5"/>
        <v>48.92532982420623</v>
      </c>
      <c r="Q10" s="211">
        <v>29</v>
      </c>
      <c r="R10" s="212">
        <v>48.92532982420623</v>
      </c>
      <c r="S10" s="211">
        <v>29</v>
      </c>
      <c r="T10" s="212">
        <v>48.92532982420623</v>
      </c>
    </row>
    <row r="11" spans="1:20">
      <c r="A11" s="4" t="s">
        <v>9</v>
      </c>
      <c r="B11" s="43">
        <v>16154</v>
      </c>
      <c r="C11" s="43">
        <v>16</v>
      </c>
      <c r="D11" s="43">
        <v>99</v>
      </c>
      <c r="E11" s="43">
        <v>16</v>
      </c>
      <c r="F11" s="41">
        <f t="shared" si="0"/>
        <v>99.046675745945279</v>
      </c>
      <c r="G11" s="43">
        <v>14</v>
      </c>
      <c r="H11" s="41">
        <f t="shared" si="1"/>
        <v>86.665841277702114</v>
      </c>
      <c r="I11" s="43">
        <v>12</v>
      </c>
      <c r="J11" s="41">
        <f t="shared" si="2"/>
        <v>74.285006809458963</v>
      </c>
      <c r="K11" s="43">
        <v>11</v>
      </c>
      <c r="L11" s="41">
        <f t="shared" si="3"/>
        <v>68.09458957533738</v>
      </c>
      <c r="M11" s="43">
        <v>9</v>
      </c>
      <c r="N11" s="41">
        <f t="shared" si="4"/>
        <v>55.713755107094222</v>
      </c>
      <c r="O11" s="43">
        <v>7</v>
      </c>
      <c r="P11" s="41">
        <f t="shared" si="5"/>
        <v>43.332920638851057</v>
      </c>
      <c r="Q11" s="211">
        <v>7</v>
      </c>
      <c r="R11" s="212">
        <v>43.332920638851057</v>
      </c>
      <c r="S11" s="211">
        <v>7</v>
      </c>
      <c r="T11" s="212">
        <v>43.332920638851057</v>
      </c>
    </row>
    <row r="12" spans="1:20">
      <c r="A12" s="4" t="s">
        <v>10</v>
      </c>
      <c r="B12" s="43">
        <v>14704</v>
      </c>
      <c r="C12" s="43">
        <v>12</v>
      </c>
      <c r="D12" s="43">
        <v>81.599999999999994</v>
      </c>
      <c r="E12" s="43">
        <v>12</v>
      </c>
      <c r="F12" s="41">
        <f t="shared" si="0"/>
        <v>81.610446137105555</v>
      </c>
      <c r="G12" s="43">
        <v>11</v>
      </c>
      <c r="H12" s="41">
        <f t="shared" si="1"/>
        <v>74.809575625680083</v>
      </c>
      <c r="I12" s="43">
        <v>9</v>
      </c>
      <c r="J12" s="41">
        <f t="shared" si="2"/>
        <v>61.207834602829159</v>
      </c>
      <c r="K12" s="43">
        <v>8</v>
      </c>
      <c r="L12" s="41">
        <f t="shared" si="3"/>
        <v>54.406964091403701</v>
      </c>
      <c r="M12" s="43">
        <v>7</v>
      </c>
      <c r="N12" s="41">
        <f t="shared" si="4"/>
        <v>47.606093579978236</v>
      </c>
      <c r="O12" s="43">
        <v>5</v>
      </c>
      <c r="P12" s="41">
        <f t="shared" si="5"/>
        <v>34.004352557127312</v>
      </c>
      <c r="Q12" s="211">
        <v>5</v>
      </c>
      <c r="R12" s="212">
        <v>34.004352557127312</v>
      </c>
      <c r="S12" s="211">
        <v>5</v>
      </c>
      <c r="T12" s="212">
        <v>34.004352557127312</v>
      </c>
    </row>
    <row r="13" spans="1:20">
      <c r="A13" s="4" t="s">
        <v>11</v>
      </c>
      <c r="B13" s="43">
        <v>39240</v>
      </c>
      <c r="C13" s="43">
        <v>37</v>
      </c>
      <c r="D13" s="43">
        <v>94.3</v>
      </c>
      <c r="E13" s="43">
        <v>37</v>
      </c>
      <c r="F13" s="41">
        <f t="shared" si="0"/>
        <v>94.291539245667693</v>
      </c>
      <c r="G13" s="43">
        <v>33</v>
      </c>
      <c r="H13" s="41">
        <f t="shared" si="1"/>
        <v>84.097859327217122</v>
      </c>
      <c r="I13" s="43">
        <v>28</v>
      </c>
      <c r="J13" s="41">
        <f t="shared" si="2"/>
        <v>71.35575942915392</v>
      </c>
      <c r="K13" s="43">
        <v>24</v>
      </c>
      <c r="L13" s="41">
        <f t="shared" si="3"/>
        <v>61.162079510703357</v>
      </c>
      <c r="M13" s="43">
        <v>20</v>
      </c>
      <c r="N13" s="41">
        <f t="shared" si="4"/>
        <v>50.968399592252808</v>
      </c>
      <c r="O13" s="43">
        <v>16</v>
      </c>
      <c r="P13" s="41">
        <f t="shared" si="5"/>
        <v>40.774719673802245</v>
      </c>
      <c r="Q13" s="211">
        <v>16</v>
      </c>
      <c r="R13" s="212">
        <v>40.774719673802245</v>
      </c>
      <c r="S13" s="211">
        <v>16</v>
      </c>
      <c r="T13" s="212">
        <v>40.774719673802245</v>
      </c>
    </row>
    <row r="14" spans="1:20">
      <c r="A14" s="4" t="s">
        <v>171</v>
      </c>
      <c r="B14" s="43">
        <v>24562</v>
      </c>
      <c r="C14" s="43">
        <v>25</v>
      </c>
      <c r="D14" s="43">
        <v>101.8</v>
      </c>
      <c r="E14" s="43">
        <v>25</v>
      </c>
      <c r="F14" s="41">
        <f t="shared" si="0"/>
        <v>101.78324240697012</v>
      </c>
      <c r="G14" s="43">
        <v>22</v>
      </c>
      <c r="H14" s="41">
        <f t="shared" si="1"/>
        <v>89.569253318133704</v>
      </c>
      <c r="I14" s="43">
        <v>19</v>
      </c>
      <c r="J14" s="41">
        <f t="shared" si="2"/>
        <v>77.355264229297291</v>
      </c>
      <c r="K14" s="43">
        <v>16</v>
      </c>
      <c r="L14" s="41">
        <f t="shared" si="3"/>
        <v>65.141275140460877</v>
      </c>
      <c r="M14" s="43">
        <v>14</v>
      </c>
      <c r="N14" s="41">
        <f t="shared" si="4"/>
        <v>56.998615747903258</v>
      </c>
      <c r="O14" s="43">
        <v>11</v>
      </c>
      <c r="P14" s="41">
        <f t="shared" si="5"/>
        <v>44.784626659066852</v>
      </c>
      <c r="Q14" s="211">
        <v>11</v>
      </c>
      <c r="R14" s="212">
        <v>44.784626659066852</v>
      </c>
      <c r="S14" s="211">
        <v>11</v>
      </c>
      <c r="T14" s="212">
        <v>44.784626659066852</v>
      </c>
    </row>
    <row r="15" spans="1:20">
      <c r="A15" s="4" t="s">
        <v>14</v>
      </c>
      <c r="B15" s="43">
        <v>5401</v>
      </c>
      <c r="C15" s="43">
        <v>0</v>
      </c>
      <c r="D15" s="43">
        <v>0</v>
      </c>
      <c r="E15" s="43">
        <v>0</v>
      </c>
      <c r="F15" s="41">
        <f t="shared" si="0"/>
        <v>0</v>
      </c>
      <c r="G15" s="43">
        <v>0</v>
      </c>
      <c r="H15" s="41">
        <f t="shared" si="1"/>
        <v>0</v>
      </c>
      <c r="I15" s="43">
        <v>0</v>
      </c>
      <c r="J15" s="41">
        <f t="shared" si="2"/>
        <v>0</v>
      </c>
      <c r="K15" s="43">
        <v>0</v>
      </c>
      <c r="L15" s="41">
        <f t="shared" si="3"/>
        <v>0</v>
      </c>
      <c r="M15" s="43">
        <v>0</v>
      </c>
      <c r="N15" s="41">
        <f t="shared" si="4"/>
        <v>0</v>
      </c>
      <c r="O15" s="43">
        <v>0</v>
      </c>
      <c r="P15" s="41">
        <f t="shared" si="5"/>
        <v>0</v>
      </c>
      <c r="Q15" s="211">
        <v>0</v>
      </c>
      <c r="R15" s="212">
        <v>0</v>
      </c>
      <c r="S15" s="211">
        <v>0</v>
      </c>
      <c r="T15" s="212">
        <v>0</v>
      </c>
    </row>
    <row r="16" spans="1:20">
      <c r="A16" s="4" t="s">
        <v>15</v>
      </c>
      <c r="B16" s="43">
        <v>26904</v>
      </c>
      <c r="C16" s="43">
        <v>26</v>
      </c>
      <c r="D16" s="43">
        <v>96.6</v>
      </c>
      <c r="E16" s="43">
        <v>26</v>
      </c>
      <c r="F16" s="41">
        <f t="shared" si="0"/>
        <v>96.639904846862919</v>
      </c>
      <c r="G16" s="43">
        <v>23</v>
      </c>
      <c r="H16" s="41">
        <f t="shared" si="1"/>
        <v>85.489146595301818</v>
      </c>
      <c r="I16" s="43">
        <v>20</v>
      </c>
      <c r="J16" s="41">
        <f t="shared" si="2"/>
        <v>74.338388343740718</v>
      </c>
      <c r="K16" s="43">
        <v>17</v>
      </c>
      <c r="L16" s="41">
        <f t="shared" si="3"/>
        <v>63.187630092179603</v>
      </c>
      <c r="M16" s="43">
        <v>14</v>
      </c>
      <c r="N16" s="41">
        <f t="shared" si="4"/>
        <v>52.036871840618488</v>
      </c>
      <c r="O16" s="43">
        <v>11</v>
      </c>
      <c r="P16" s="41">
        <f t="shared" si="5"/>
        <v>40.886113589057395</v>
      </c>
      <c r="Q16" s="211">
        <v>11</v>
      </c>
      <c r="R16" s="212">
        <v>40.886113589057395</v>
      </c>
      <c r="S16" s="211">
        <v>11</v>
      </c>
      <c r="T16" s="212">
        <v>40.886113589057395</v>
      </c>
    </row>
    <row r="17" spans="1:20">
      <c r="A17" s="4" t="s">
        <v>172</v>
      </c>
      <c r="B17" s="43">
        <v>13688</v>
      </c>
      <c r="C17" s="43">
        <v>10</v>
      </c>
      <c r="D17" s="43">
        <v>73.099999999999994</v>
      </c>
      <c r="E17" s="43">
        <v>10</v>
      </c>
      <c r="F17" s="41">
        <f t="shared" si="0"/>
        <v>73.056691992986558</v>
      </c>
      <c r="G17" s="43">
        <v>9</v>
      </c>
      <c r="H17" s="41">
        <f t="shared" si="1"/>
        <v>65.751022793687909</v>
      </c>
      <c r="I17" s="43">
        <v>8</v>
      </c>
      <c r="J17" s="41">
        <f t="shared" si="2"/>
        <v>58.445353594389239</v>
      </c>
      <c r="K17" s="43">
        <v>7</v>
      </c>
      <c r="L17" s="41">
        <f t="shared" si="3"/>
        <v>51.13968439509059</v>
      </c>
      <c r="M17" s="43">
        <v>5</v>
      </c>
      <c r="N17" s="41">
        <f t="shared" si="4"/>
        <v>36.528345996493279</v>
      </c>
      <c r="O17" s="43">
        <v>4</v>
      </c>
      <c r="P17" s="41">
        <f t="shared" si="5"/>
        <v>29.22267679719462</v>
      </c>
      <c r="Q17" s="211">
        <v>4</v>
      </c>
      <c r="R17" s="212">
        <v>29.22267679719462</v>
      </c>
      <c r="S17" s="211">
        <v>4</v>
      </c>
      <c r="T17" s="212">
        <v>29.22267679719462</v>
      </c>
    </row>
    <row r="18" spans="1:20">
      <c r="A18" s="4" t="s">
        <v>173</v>
      </c>
      <c r="B18" s="43">
        <v>24615</v>
      </c>
      <c r="C18" s="43">
        <v>11</v>
      </c>
      <c r="D18" s="43">
        <v>44.7</v>
      </c>
      <c r="E18" s="43">
        <v>11</v>
      </c>
      <c r="F18" s="41">
        <f t="shared" si="0"/>
        <v>44.688198253097703</v>
      </c>
      <c r="G18" s="43">
        <v>10</v>
      </c>
      <c r="H18" s="41">
        <f t="shared" si="1"/>
        <v>40.625634775543368</v>
      </c>
      <c r="I18" s="43">
        <v>8</v>
      </c>
      <c r="J18" s="41">
        <f t="shared" si="2"/>
        <v>32.500507820434692</v>
      </c>
      <c r="K18" s="43">
        <v>7</v>
      </c>
      <c r="L18" s="41">
        <f t="shared" si="3"/>
        <v>28.437944342880357</v>
      </c>
      <c r="M18" s="43">
        <v>6</v>
      </c>
      <c r="N18" s="41">
        <f t="shared" si="4"/>
        <v>24.375380865326019</v>
      </c>
      <c r="O18" s="43">
        <v>5</v>
      </c>
      <c r="P18" s="41">
        <f t="shared" si="5"/>
        <v>20.312817387771684</v>
      </c>
      <c r="Q18" s="211">
        <v>5</v>
      </c>
      <c r="R18" s="212">
        <v>20.312817387771684</v>
      </c>
      <c r="S18" s="211">
        <v>5</v>
      </c>
      <c r="T18" s="212">
        <v>20.312817387771684</v>
      </c>
    </row>
    <row r="19" spans="1:20">
      <c r="A19" s="4" t="s">
        <v>17</v>
      </c>
      <c r="B19" s="43">
        <v>45412</v>
      </c>
      <c r="C19" s="43">
        <v>66</v>
      </c>
      <c r="D19" s="43">
        <v>145.30000000000001</v>
      </c>
      <c r="E19" s="43">
        <v>66</v>
      </c>
      <c r="F19" s="41">
        <f t="shared" si="0"/>
        <v>145.33603452831849</v>
      </c>
      <c r="G19" s="43">
        <v>58</v>
      </c>
      <c r="H19" s="41">
        <f t="shared" si="1"/>
        <v>127.71954549458293</v>
      </c>
      <c r="I19" s="43">
        <v>51</v>
      </c>
      <c r="J19" s="41">
        <f t="shared" si="2"/>
        <v>112.3051175900643</v>
      </c>
      <c r="K19" s="43">
        <v>43</v>
      </c>
      <c r="L19" s="41">
        <f t="shared" si="3"/>
        <v>94.688628556328723</v>
      </c>
      <c r="M19" s="43">
        <v>36</v>
      </c>
      <c r="N19" s="41">
        <f t="shared" si="4"/>
        <v>79.274200651810105</v>
      </c>
      <c r="O19" s="43">
        <v>29</v>
      </c>
      <c r="P19" s="41">
        <f t="shared" si="5"/>
        <v>63.859772747291466</v>
      </c>
      <c r="Q19" s="211">
        <v>29</v>
      </c>
      <c r="R19" s="212">
        <v>63.859772747291466</v>
      </c>
      <c r="S19" s="211">
        <v>29</v>
      </c>
      <c r="T19" s="212">
        <v>63.859772747291466</v>
      </c>
    </row>
    <row r="20" spans="1:20">
      <c r="A20" s="4" t="s">
        <v>19</v>
      </c>
      <c r="B20" s="43">
        <v>22278</v>
      </c>
      <c r="C20" s="43">
        <v>24</v>
      </c>
      <c r="D20" s="43">
        <v>107.7</v>
      </c>
      <c r="E20" s="43">
        <v>24</v>
      </c>
      <c r="F20" s="41">
        <f t="shared" si="0"/>
        <v>107.72959870724482</v>
      </c>
      <c r="G20" s="43">
        <v>21</v>
      </c>
      <c r="H20" s="41">
        <f t="shared" si="1"/>
        <v>94.263398868839218</v>
      </c>
      <c r="I20" s="43">
        <v>18</v>
      </c>
      <c r="J20" s="41">
        <f t="shared" si="2"/>
        <v>80.797199030433617</v>
      </c>
      <c r="K20" s="43">
        <v>16</v>
      </c>
      <c r="L20" s="41">
        <f t="shared" si="3"/>
        <v>71.81973247149655</v>
      </c>
      <c r="M20" s="43">
        <v>13</v>
      </c>
      <c r="N20" s="41">
        <f t="shared" si="4"/>
        <v>58.353532633090936</v>
      </c>
      <c r="O20" s="43">
        <v>10</v>
      </c>
      <c r="P20" s="41">
        <f t="shared" si="5"/>
        <v>44.887332794685342</v>
      </c>
      <c r="Q20" s="211">
        <v>10</v>
      </c>
      <c r="R20" s="212">
        <v>44.887332794685342</v>
      </c>
      <c r="S20" s="211">
        <v>10</v>
      </c>
      <c r="T20" s="212">
        <v>44.887332794685342</v>
      </c>
    </row>
    <row r="21" spans="1:20">
      <c r="A21" s="4" t="s">
        <v>7</v>
      </c>
      <c r="B21" s="43">
        <v>39078</v>
      </c>
      <c r="C21" s="43">
        <v>38</v>
      </c>
      <c r="D21" s="43">
        <v>97.2</v>
      </c>
      <c r="E21" s="43">
        <v>38</v>
      </c>
      <c r="F21" s="41">
        <f t="shared" si="0"/>
        <v>97.241414606684074</v>
      </c>
      <c r="G21" s="43">
        <v>34</v>
      </c>
      <c r="H21" s="41">
        <f t="shared" si="1"/>
        <v>87.005476227033114</v>
      </c>
      <c r="I21" s="43">
        <v>29</v>
      </c>
      <c r="J21" s="41">
        <f t="shared" si="2"/>
        <v>74.210553252469424</v>
      </c>
      <c r="K21" s="43">
        <v>25</v>
      </c>
      <c r="L21" s="41">
        <f t="shared" si="3"/>
        <v>63.974614872818471</v>
      </c>
      <c r="M21" s="43">
        <v>21</v>
      </c>
      <c r="N21" s="41">
        <f t="shared" si="4"/>
        <v>53.73867649316751</v>
      </c>
      <c r="O21" s="43">
        <v>16</v>
      </c>
      <c r="P21" s="41">
        <f t="shared" si="5"/>
        <v>40.94375351860382</v>
      </c>
      <c r="Q21" s="211">
        <v>16</v>
      </c>
      <c r="R21" s="212">
        <v>40.94375351860382</v>
      </c>
      <c r="S21" s="211">
        <v>16</v>
      </c>
      <c r="T21" s="212">
        <v>40.94375351860382</v>
      </c>
    </row>
    <row r="22" spans="1:20">
      <c r="A22" s="4" t="s">
        <v>20</v>
      </c>
      <c r="B22" s="43">
        <v>18236</v>
      </c>
      <c r="C22" s="43">
        <v>24</v>
      </c>
      <c r="D22" s="43">
        <v>131.6</v>
      </c>
      <c r="E22" s="43">
        <v>24</v>
      </c>
      <c r="F22" s="41">
        <f t="shared" si="0"/>
        <v>131.60780872998464</v>
      </c>
      <c r="G22" s="43">
        <v>21</v>
      </c>
      <c r="H22" s="41">
        <f t="shared" si="1"/>
        <v>115.15683263873656</v>
      </c>
      <c r="I22" s="43">
        <v>18</v>
      </c>
      <c r="J22" s="41">
        <f t="shared" si="2"/>
        <v>98.705856547488494</v>
      </c>
      <c r="K22" s="43">
        <v>16</v>
      </c>
      <c r="L22" s="41">
        <f t="shared" si="3"/>
        <v>87.738539153323103</v>
      </c>
      <c r="M22" s="43">
        <v>13</v>
      </c>
      <c r="N22" s="41">
        <f t="shared" si="4"/>
        <v>71.287563062075009</v>
      </c>
      <c r="O22" s="43">
        <v>10</v>
      </c>
      <c r="P22" s="41">
        <f t="shared" si="5"/>
        <v>54.836586970826936</v>
      </c>
      <c r="Q22" s="211">
        <v>10</v>
      </c>
      <c r="R22" s="212">
        <v>54.836586970826936</v>
      </c>
      <c r="S22" s="211">
        <v>10</v>
      </c>
      <c r="T22" s="212">
        <v>54.836586970826936</v>
      </c>
    </row>
    <row r="23" spans="1:20">
      <c r="A23" s="4" t="s">
        <v>18</v>
      </c>
      <c r="B23" s="43">
        <v>16657</v>
      </c>
      <c r="C23" s="43">
        <v>24</v>
      </c>
      <c r="D23" s="43">
        <v>144.1</v>
      </c>
      <c r="E23" s="43">
        <v>24</v>
      </c>
      <c r="F23" s="41">
        <f t="shared" si="0"/>
        <v>144.08356846971245</v>
      </c>
      <c r="G23" s="43">
        <v>21</v>
      </c>
      <c r="H23" s="41">
        <f t="shared" si="1"/>
        <v>126.07312241099838</v>
      </c>
      <c r="I23" s="43">
        <v>18</v>
      </c>
      <c r="J23" s="41">
        <f t="shared" si="2"/>
        <v>108.06267635228431</v>
      </c>
      <c r="K23" s="43">
        <v>16</v>
      </c>
      <c r="L23" s="41">
        <f t="shared" si="3"/>
        <v>96.055712313141626</v>
      </c>
      <c r="M23" s="43">
        <v>13</v>
      </c>
      <c r="N23" s="41">
        <f t="shared" si="4"/>
        <v>78.045266254427574</v>
      </c>
      <c r="O23" s="43">
        <v>10</v>
      </c>
      <c r="P23" s="41">
        <f t="shared" si="5"/>
        <v>60.034820195713515</v>
      </c>
      <c r="Q23" s="211">
        <v>10</v>
      </c>
      <c r="R23" s="212">
        <v>60.034820195713515</v>
      </c>
      <c r="S23" s="211">
        <v>10</v>
      </c>
      <c r="T23" s="212">
        <v>60.034820195713515</v>
      </c>
    </row>
    <row r="24" spans="1:20">
      <c r="A24" s="4" t="s">
        <v>12</v>
      </c>
      <c r="B24" s="43">
        <v>12834</v>
      </c>
      <c r="C24" s="43">
        <v>4</v>
      </c>
      <c r="D24" s="43">
        <v>31.2</v>
      </c>
      <c r="E24" s="43">
        <v>4</v>
      </c>
      <c r="F24" s="41">
        <f t="shared" si="0"/>
        <v>31.167212092878291</v>
      </c>
      <c r="G24" s="43">
        <v>4</v>
      </c>
      <c r="H24" s="41">
        <f t="shared" si="1"/>
        <v>31.167212092878291</v>
      </c>
      <c r="I24" s="43">
        <v>3</v>
      </c>
      <c r="J24" s="41">
        <f t="shared" si="2"/>
        <v>23.375409069658719</v>
      </c>
      <c r="K24" s="43">
        <v>3</v>
      </c>
      <c r="L24" s="41">
        <f t="shared" si="3"/>
        <v>23.375409069658719</v>
      </c>
      <c r="M24" s="43">
        <v>2</v>
      </c>
      <c r="N24" s="41">
        <f t="shared" si="4"/>
        <v>15.583606046439145</v>
      </c>
      <c r="O24" s="43">
        <v>2</v>
      </c>
      <c r="P24" s="41">
        <f t="shared" si="5"/>
        <v>15.583606046439145</v>
      </c>
      <c r="Q24" s="211">
        <v>2</v>
      </c>
      <c r="R24" s="212">
        <v>15.583606046439145</v>
      </c>
      <c r="S24" s="211">
        <v>2</v>
      </c>
      <c r="T24" s="212">
        <v>15.583606046439145</v>
      </c>
    </row>
    <row r="25" spans="1:20">
      <c r="A25" s="4" t="s">
        <v>21</v>
      </c>
      <c r="B25" s="43">
        <v>559745</v>
      </c>
      <c r="C25" s="43">
        <v>553</v>
      </c>
      <c r="D25" s="43">
        <v>98.8</v>
      </c>
      <c r="E25" s="43">
        <f>SUM(E3:E24)</f>
        <v>553</v>
      </c>
      <c r="F25" s="41">
        <f t="shared" si="0"/>
        <v>98.794987003010291</v>
      </c>
      <c r="G25" s="43">
        <f>SUM(G3:G24)</f>
        <v>491</v>
      </c>
      <c r="H25" s="41">
        <f t="shared" si="1"/>
        <v>87.71851468079214</v>
      </c>
      <c r="I25" s="43">
        <f>SUM(I3:I24)</f>
        <v>423</v>
      </c>
      <c r="J25" s="41">
        <f t="shared" si="2"/>
        <v>75.570125682230298</v>
      </c>
      <c r="K25" s="43">
        <f>SUM(K3:K24)</f>
        <v>365</v>
      </c>
      <c r="L25" s="41">
        <f t="shared" si="3"/>
        <v>65.208264477574616</v>
      </c>
      <c r="M25" s="43">
        <f>SUM(M3:M24)</f>
        <v>302</v>
      </c>
      <c r="N25" s="41">
        <f t="shared" si="4"/>
        <v>53.953139375965847</v>
      </c>
      <c r="O25" s="43">
        <f>SUM(O3:O24)</f>
        <v>238</v>
      </c>
      <c r="P25" s="41">
        <f t="shared" si="5"/>
        <v>42.519361494966461</v>
      </c>
      <c r="Q25" s="211">
        <v>238</v>
      </c>
      <c r="R25" s="212">
        <v>42.519361494966461</v>
      </c>
      <c r="S25" s="211">
        <v>238</v>
      </c>
      <c r="T25" s="212">
        <v>42.519361494966461</v>
      </c>
    </row>
    <row r="26" spans="1:20">
      <c r="A26" s="4" t="s">
        <v>174</v>
      </c>
      <c r="B26" s="43">
        <v>392126</v>
      </c>
      <c r="C26" s="43">
        <v>415</v>
      </c>
      <c r="D26" s="43">
        <v>105.8</v>
      </c>
      <c r="E26" s="43">
        <v>413</v>
      </c>
      <c r="F26" s="41">
        <f t="shared" si="0"/>
        <v>105.3232889428398</v>
      </c>
      <c r="G26" s="43">
        <v>364</v>
      </c>
      <c r="H26" s="41">
        <f t="shared" si="1"/>
        <v>92.827305508943553</v>
      </c>
      <c r="I26" s="43">
        <v>321</v>
      </c>
      <c r="J26" s="41">
        <f t="shared" si="2"/>
        <v>81.8614424955244</v>
      </c>
      <c r="K26" s="43">
        <v>272</v>
      </c>
      <c r="L26" s="41">
        <f t="shared" si="3"/>
        <v>69.365459061628144</v>
      </c>
      <c r="M26" s="43">
        <v>226</v>
      </c>
      <c r="N26" s="41">
        <f t="shared" si="4"/>
        <v>57.634535837970454</v>
      </c>
      <c r="O26" s="43">
        <v>181</v>
      </c>
      <c r="P26" s="41">
        <f t="shared" si="5"/>
        <v>46.158632684392266</v>
      </c>
      <c r="Q26" s="211">
        <v>181</v>
      </c>
      <c r="R26" s="212">
        <v>46.158632684392266</v>
      </c>
      <c r="S26" s="211">
        <v>181</v>
      </c>
      <c r="T26" s="212">
        <v>46.158632684392266</v>
      </c>
    </row>
    <row r="27" spans="1:20">
      <c r="A27" s="4" t="s">
        <v>175</v>
      </c>
      <c r="B27" s="43"/>
      <c r="C27" s="43">
        <v>45</v>
      </c>
      <c r="D27" s="43"/>
      <c r="E27" s="43">
        <v>44</v>
      </c>
      <c r="F27" s="41"/>
      <c r="G27" s="43">
        <v>39</v>
      </c>
      <c r="H27" s="41"/>
      <c r="I27" s="43">
        <v>35</v>
      </c>
      <c r="J27" s="41"/>
      <c r="K27" s="43">
        <v>30</v>
      </c>
      <c r="L27" s="41"/>
      <c r="M27" s="43">
        <v>25</v>
      </c>
      <c r="N27" s="41"/>
      <c r="O27" s="43">
        <v>19</v>
      </c>
      <c r="P27" s="41"/>
      <c r="Q27" s="211">
        <v>19</v>
      </c>
      <c r="R27" s="212"/>
      <c r="S27" s="211">
        <v>19</v>
      </c>
      <c r="T27" s="212"/>
    </row>
    <row r="28" spans="1:20">
      <c r="A28" s="4" t="s">
        <v>176</v>
      </c>
      <c r="B28" s="43"/>
      <c r="C28" s="43">
        <v>3</v>
      </c>
      <c r="D28" s="43"/>
      <c r="E28" s="43">
        <v>3</v>
      </c>
      <c r="F28" s="41"/>
      <c r="G28" s="43">
        <v>3</v>
      </c>
      <c r="H28" s="41"/>
      <c r="I28" s="43">
        <v>2</v>
      </c>
      <c r="J28" s="41"/>
      <c r="K28" s="43">
        <v>2</v>
      </c>
      <c r="L28" s="41"/>
      <c r="M28" s="43">
        <v>2</v>
      </c>
      <c r="N28" s="41"/>
      <c r="O28" s="43">
        <v>1</v>
      </c>
      <c r="P28" s="41"/>
      <c r="Q28" s="211">
        <v>1</v>
      </c>
      <c r="R28" s="212"/>
      <c r="S28" s="211">
        <v>1</v>
      </c>
      <c r="T28" s="212"/>
    </row>
    <row r="29" spans="1:20">
      <c r="A29" s="4" t="s">
        <v>177</v>
      </c>
      <c r="B29" s="43"/>
      <c r="C29" s="43">
        <v>89</v>
      </c>
      <c r="D29" s="43"/>
      <c r="E29" s="43">
        <v>87</v>
      </c>
      <c r="F29" s="41"/>
      <c r="G29" s="43">
        <v>78</v>
      </c>
      <c r="H29" s="41"/>
      <c r="I29" s="43">
        <v>69</v>
      </c>
      <c r="J29" s="41"/>
      <c r="K29" s="43">
        <v>58</v>
      </c>
      <c r="L29" s="41"/>
      <c r="M29" s="43">
        <v>48</v>
      </c>
      <c r="N29" s="41"/>
      <c r="O29" s="43">
        <v>39</v>
      </c>
      <c r="P29" s="41"/>
      <c r="Q29" s="211">
        <v>39</v>
      </c>
      <c r="R29" s="212"/>
      <c r="S29" s="211">
        <v>39</v>
      </c>
      <c r="T29" s="212"/>
    </row>
    <row r="30" spans="1:20">
      <c r="A30" s="4" t="s">
        <v>178</v>
      </c>
      <c r="B30" s="43"/>
      <c r="C30" s="43">
        <v>19</v>
      </c>
      <c r="D30" s="43"/>
      <c r="E30" s="43">
        <v>17</v>
      </c>
      <c r="F30" s="41"/>
      <c r="G30" s="43">
        <v>16</v>
      </c>
      <c r="H30" s="41"/>
      <c r="I30" s="43">
        <v>15</v>
      </c>
      <c r="J30" s="41"/>
      <c r="K30" s="43">
        <v>11</v>
      </c>
      <c r="L30" s="41"/>
      <c r="M30" s="43">
        <v>9</v>
      </c>
      <c r="N30" s="41"/>
      <c r="O30" s="43">
        <v>8</v>
      </c>
      <c r="P30" s="41"/>
      <c r="Q30" s="211">
        <v>8</v>
      </c>
      <c r="R30" s="212"/>
      <c r="S30" s="211">
        <v>8</v>
      </c>
      <c r="T30" s="212"/>
    </row>
    <row r="31" spans="1:20">
      <c r="A31" s="4" t="s">
        <v>100</v>
      </c>
      <c r="B31" s="43">
        <v>971391</v>
      </c>
      <c r="C31" s="43">
        <v>1124</v>
      </c>
      <c r="D31" s="43">
        <v>115.7</v>
      </c>
      <c r="E31" s="43">
        <f>SUM(E25:E30)</f>
        <v>1117</v>
      </c>
      <c r="F31" s="41">
        <f t="shared" si="0"/>
        <v>114.98974151500272</v>
      </c>
      <c r="G31" s="43">
        <f>SUM(G25:G30)</f>
        <v>991</v>
      </c>
      <c r="H31" s="41">
        <f t="shared" si="1"/>
        <v>102.01865160373114</v>
      </c>
      <c r="I31" s="43">
        <f>SUM(I25:I30)</f>
        <v>865</v>
      </c>
      <c r="J31" s="41">
        <f t="shared" si="2"/>
        <v>89.047561692459581</v>
      </c>
      <c r="K31" s="43">
        <f>SUM(K25:K30)</f>
        <v>738</v>
      </c>
      <c r="L31" s="41">
        <f t="shared" si="3"/>
        <v>75.973526623162044</v>
      </c>
      <c r="M31" s="43">
        <f>SUM(M25:M30)</f>
        <v>612</v>
      </c>
      <c r="N31" s="41">
        <f t="shared" si="4"/>
        <v>63.002436711890482</v>
      </c>
      <c r="O31" s="43">
        <f>SUM(O25:O30)</f>
        <v>486</v>
      </c>
      <c r="P31" s="41">
        <f t="shared" si="5"/>
        <v>50.031346800618913</v>
      </c>
      <c r="Q31" s="211">
        <v>486</v>
      </c>
      <c r="R31" s="212">
        <v>50.031346800618913</v>
      </c>
      <c r="S31" s="211">
        <v>486</v>
      </c>
      <c r="T31" s="212">
        <v>50.031346800618913</v>
      </c>
    </row>
    <row r="32" spans="1:20">
      <c r="A32" s="646" t="s">
        <v>617</v>
      </c>
    </row>
  </sheetData>
  <mergeCells count="1">
    <mergeCell ref="A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H30"/>
  <sheetViews>
    <sheetView topLeftCell="A16" workbookViewId="0">
      <selection activeCell="F30" sqref="F30"/>
    </sheetView>
  </sheetViews>
  <sheetFormatPr defaultRowHeight="15"/>
  <cols>
    <col min="1" max="1" width="3.85546875" customWidth="1"/>
    <col min="2" max="2" width="27" customWidth="1"/>
    <col min="3" max="3" width="6.140625" hidden="1" customWidth="1"/>
    <col min="4" max="4" width="6.42578125" hidden="1" customWidth="1"/>
    <col min="5" max="5" width="6.42578125" customWidth="1"/>
    <col min="6" max="6" width="7" customWidth="1"/>
    <col min="7" max="7" width="5.5703125" customWidth="1"/>
    <col min="8" max="10" width="5.5703125" hidden="1" customWidth="1"/>
    <col min="11" max="34" width="5.7109375" customWidth="1"/>
  </cols>
  <sheetData>
    <row r="1" spans="1:34" ht="78.75" customHeight="1" thickBot="1">
      <c r="B1" s="713"/>
      <c r="C1" s="713"/>
      <c r="D1" s="713"/>
      <c r="E1" s="713"/>
      <c r="F1" s="713"/>
    </row>
    <row r="2" spans="1:34" ht="16.5" thickBot="1">
      <c r="A2" s="4"/>
      <c r="B2" s="505" t="s">
        <v>513</v>
      </c>
      <c r="D2" s="714" t="s">
        <v>514</v>
      </c>
      <c r="E2" s="715"/>
      <c r="F2" s="715"/>
      <c r="G2" s="716"/>
      <c r="H2" s="506"/>
      <c r="I2" s="506"/>
      <c r="J2" s="506"/>
      <c r="K2" s="715" t="s">
        <v>515</v>
      </c>
      <c r="L2" s="715"/>
      <c r="M2" s="716"/>
      <c r="N2" s="715" t="s">
        <v>516</v>
      </c>
      <c r="O2" s="715"/>
      <c r="P2" s="716"/>
      <c r="Q2" s="715" t="s">
        <v>517</v>
      </c>
      <c r="R2" s="715"/>
      <c r="S2" s="716"/>
      <c r="T2" s="715" t="s">
        <v>518</v>
      </c>
      <c r="U2" s="715"/>
      <c r="V2" s="716"/>
      <c r="W2" s="715" t="s">
        <v>519</v>
      </c>
      <c r="X2" s="715"/>
      <c r="Y2" s="716"/>
      <c r="Z2" s="715" t="s">
        <v>520</v>
      </c>
      <c r="AA2" s="715"/>
      <c r="AB2" s="716"/>
      <c r="AC2" s="717" t="s">
        <v>521</v>
      </c>
      <c r="AD2" s="717"/>
      <c r="AE2" s="718"/>
      <c r="AF2" s="715" t="s">
        <v>522</v>
      </c>
      <c r="AG2" s="715"/>
      <c r="AH2" s="716"/>
    </row>
    <row r="3" spans="1:34" ht="22.5" customHeight="1">
      <c r="A3" s="4"/>
      <c r="B3" s="507" t="s">
        <v>199</v>
      </c>
      <c r="C3" s="508"/>
      <c r="D3" s="509"/>
      <c r="E3" s="510" t="s">
        <v>523</v>
      </c>
      <c r="F3" s="511" t="s">
        <v>524</v>
      </c>
      <c r="G3" s="512" t="s">
        <v>525</v>
      </c>
      <c r="H3" s="513"/>
      <c r="I3" s="514" t="s">
        <v>526</v>
      </c>
      <c r="J3" s="514" t="s">
        <v>527</v>
      </c>
      <c r="K3" s="515" t="s">
        <v>528</v>
      </c>
      <c r="L3" s="516" t="s">
        <v>524</v>
      </c>
      <c r="M3" s="517" t="s">
        <v>525</v>
      </c>
      <c r="N3" s="515" t="s">
        <v>528</v>
      </c>
      <c r="O3" s="516" t="s">
        <v>524</v>
      </c>
      <c r="P3" s="517" t="s">
        <v>525</v>
      </c>
      <c r="Q3" s="515" t="s">
        <v>528</v>
      </c>
      <c r="R3" s="516" t="s">
        <v>524</v>
      </c>
      <c r="S3" s="517" t="s">
        <v>525</v>
      </c>
      <c r="T3" s="515" t="s">
        <v>528</v>
      </c>
      <c r="U3" s="516" t="s">
        <v>524</v>
      </c>
      <c r="V3" s="517" t="s">
        <v>525</v>
      </c>
      <c r="W3" s="515" t="s">
        <v>528</v>
      </c>
      <c r="X3" s="516" t="s">
        <v>524</v>
      </c>
      <c r="Y3" s="517" t="s">
        <v>525</v>
      </c>
      <c r="Z3" s="515" t="s">
        <v>528</v>
      </c>
      <c r="AA3" s="516" t="s">
        <v>524</v>
      </c>
      <c r="AB3" s="517" t="s">
        <v>525</v>
      </c>
      <c r="AC3" s="515" t="s">
        <v>528</v>
      </c>
      <c r="AD3" s="516" t="s">
        <v>524</v>
      </c>
      <c r="AE3" s="517" t="s">
        <v>525</v>
      </c>
      <c r="AF3" s="515" t="s">
        <v>528</v>
      </c>
      <c r="AG3" s="516" t="s">
        <v>524</v>
      </c>
      <c r="AH3" s="517" t="s">
        <v>525</v>
      </c>
    </row>
    <row r="4" spans="1:34" ht="45">
      <c r="A4" s="43">
        <v>1</v>
      </c>
      <c r="B4" s="518" t="s">
        <v>529</v>
      </c>
      <c r="C4" s="519"/>
      <c r="D4" s="520"/>
      <c r="E4" s="520">
        <v>246</v>
      </c>
      <c r="F4" s="521">
        <f t="shared" ref="F4:F20" si="0">G4/E4</f>
        <v>2.3780487804878048</v>
      </c>
      <c r="G4" s="520">
        <v>585</v>
      </c>
      <c r="H4" s="522">
        <v>737</v>
      </c>
      <c r="I4" s="523">
        <v>1</v>
      </c>
      <c r="J4" s="524">
        <v>7</v>
      </c>
      <c r="K4" s="525">
        <v>260</v>
      </c>
      <c r="L4" s="526">
        <f>M4/K4</f>
        <v>2.4307692307692306</v>
      </c>
      <c r="M4" s="520">
        <v>632</v>
      </c>
      <c r="N4" s="525">
        <v>266</v>
      </c>
      <c r="O4" s="41">
        <f>P4/N4</f>
        <v>2.481203007518797</v>
      </c>
      <c r="P4" s="520">
        <v>660</v>
      </c>
      <c r="Q4" s="527">
        <v>273</v>
      </c>
      <c r="R4" s="41">
        <f>S4/Q4</f>
        <v>2.4835164835164836</v>
      </c>
      <c r="S4" s="520">
        <v>678</v>
      </c>
      <c r="T4" s="527">
        <v>276</v>
      </c>
      <c r="U4" s="41">
        <f>V4/T4</f>
        <v>2.5579710144927534</v>
      </c>
      <c r="V4" s="520">
        <v>706</v>
      </c>
      <c r="W4" s="527">
        <v>281</v>
      </c>
      <c r="X4" s="41">
        <f>Y4/W4</f>
        <v>2.5658362989323842</v>
      </c>
      <c r="Y4" s="520">
        <v>721</v>
      </c>
      <c r="Z4" s="527">
        <v>287</v>
      </c>
      <c r="AA4" s="521">
        <f>AB4/Z4</f>
        <v>2.9268292682926829</v>
      </c>
      <c r="AB4" s="520">
        <v>840</v>
      </c>
      <c r="AC4" s="527">
        <v>285</v>
      </c>
      <c r="AD4" s="41">
        <f>AE4/AC4</f>
        <v>2.9473684210526314</v>
      </c>
      <c r="AE4" s="520">
        <v>840</v>
      </c>
      <c r="AF4" s="527">
        <v>282</v>
      </c>
      <c r="AG4" s="41">
        <f>AH4/AF4</f>
        <v>2.978723404255319</v>
      </c>
      <c r="AH4" s="520">
        <v>840</v>
      </c>
    </row>
    <row r="5" spans="1:34" ht="30">
      <c r="A5" s="43">
        <v>2</v>
      </c>
      <c r="B5" s="518" t="s">
        <v>530</v>
      </c>
      <c r="C5" s="528"/>
      <c r="D5" s="529"/>
      <c r="E5" s="529">
        <v>77</v>
      </c>
      <c r="F5" s="521">
        <f t="shared" si="0"/>
        <v>2.8181818181818183</v>
      </c>
      <c r="G5" s="520">
        <v>217</v>
      </c>
      <c r="H5" s="522">
        <v>326</v>
      </c>
      <c r="I5" s="523">
        <v>2</v>
      </c>
      <c r="J5" s="524">
        <v>7</v>
      </c>
      <c r="K5" s="530">
        <v>91</v>
      </c>
      <c r="L5" s="526">
        <f t="shared" ref="L5:L30" si="1">M5/K5</f>
        <v>2.8461538461538463</v>
      </c>
      <c r="M5" s="520">
        <v>259</v>
      </c>
      <c r="N5" s="530">
        <v>98</v>
      </c>
      <c r="O5" s="41">
        <f t="shared" ref="O5:O29" si="2">P5/N5</f>
        <v>2.8469387755102042</v>
      </c>
      <c r="P5" s="520">
        <v>279</v>
      </c>
      <c r="Q5" s="527">
        <v>105</v>
      </c>
      <c r="R5" s="41">
        <f t="shared" ref="R5:R29" si="3">S5/Q5</f>
        <v>2.8476190476190477</v>
      </c>
      <c r="S5" s="520">
        <v>299</v>
      </c>
      <c r="T5" s="527">
        <v>106</v>
      </c>
      <c r="U5" s="41">
        <f t="shared" ref="U5:U29" si="4">V5/T5</f>
        <v>2.9811320754716979</v>
      </c>
      <c r="V5" s="520">
        <v>316</v>
      </c>
      <c r="W5" s="527">
        <v>109</v>
      </c>
      <c r="X5" s="41">
        <f t="shared" ref="X5:X30" si="5">Y5/W5</f>
        <v>2.9908256880733943</v>
      </c>
      <c r="Y5" s="520">
        <v>326</v>
      </c>
      <c r="Z5" s="527">
        <v>115</v>
      </c>
      <c r="AA5" s="521">
        <f t="shared" ref="AA5:AA30" si="6">AB5/Z5</f>
        <v>3.0782608695652174</v>
      </c>
      <c r="AB5" s="520">
        <v>354</v>
      </c>
      <c r="AC5" s="527">
        <v>115</v>
      </c>
      <c r="AD5" s="41">
        <f t="shared" ref="AD5:AD29" si="7">AE5/AC5</f>
        <v>3.0782608695652174</v>
      </c>
      <c r="AE5" s="520">
        <v>354</v>
      </c>
      <c r="AF5" s="527">
        <v>115</v>
      </c>
      <c r="AG5" s="41">
        <f t="shared" ref="AG5:AG29" si="8">AH5/AF5</f>
        <v>3.0782608695652174</v>
      </c>
      <c r="AH5" s="520">
        <v>354</v>
      </c>
    </row>
    <row r="6" spans="1:34" ht="30">
      <c r="A6" s="43">
        <v>3</v>
      </c>
      <c r="B6" s="531" t="s">
        <v>531</v>
      </c>
      <c r="C6" s="528"/>
      <c r="D6" s="520"/>
      <c r="E6" s="520">
        <v>61</v>
      </c>
      <c r="F6" s="521">
        <f t="shared" si="0"/>
        <v>2.278688524590164</v>
      </c>
      <c r="G6" s="520">
        <v>139</v>
      </c>
      <c r="H6" s="522">
        <v>228</v>
      </c>
      <c r="I6" s="523">
        <v>2</v>
      </c>
      <c r="J6" s="524">
        <v>6</v>
      </c>
      <c r="K6" s="525">
        <v>73</v>
      </c>
      <c r="L6" s="526">
        <f t="shared" si="1"/>
        <v>2.0547945205479454</v>
      </c>
      <c r="M6" s="520">
        <v>150</v>
      </c>
      <c r="N6" s="525">
        <v>79</v>
      </c>
      <c r="O6" s="41">
        <f t="shared" si="2"/>
        <v>2.0506329113924049</v>
      </c>
      <c r="P6" s="520">
        <v>162</v>
      </c>
      <c r="Q6" s="527">
        <v>85</v>
      </c>
      <c r="R6" s="41">
        <f t="shared" si="3"/>
        <v>2.223529411764706</v>
      </c>
      <c r="S6" s="520">
        <v>189</v>
      </c>
      <c r="T6" s="527">
        <v>89</v>
      </c>
      <c r="U6" s="41">
        <f t="shared" si="4"/>
        <v>2.3707865168539324</v>
      </c>
      <c r="V6" s="520">
        <v>211</v>
      </c>
      <c r="W6" s="527">
        <v>93</v>
      </c>
      <c r="X6" s="41">
        <f t="shared" si="5"/>
        <v>2.3978494623655915</v>
      </c>
      <c r="Y6" s="520">
        <v>223</v>
      </c>
      <c r="Z6" s="527">
        <v>99</v>
      </c>
      <c r="AA6" s="521">
        <f t="shared" si="6"/>
        <v>2.4949494949494948</v>
      </c>
      <c r="AB6" s="520">
        <v>247</v>
      </c>
      <c r="AC6" s="527">
        <v>99</v>
      </c>
      <c r="AD6" s="41">
        <f t="shared" si="7"/>
        <v>2.4949494949494948</v>
      </c>
      <c r="AE6" s="520">
        <v>247</v>
      </c>
      <c r="AF6" s="527">
        <v>99</v>
      </c>
      <c r="AG6" s="41">
        <f t="shared" si="8"/>
        <v>2.4949494949494948</v>
      </c>
      <c r="AH6" s="520">
        <v>247</v>
      </c>
    </row>
    <row r="7" spans="1:34" ht="45">
      <c r="A7" s="43">
        <v>4</v>
      </c>
      <c r="B7" s="518" t="s">
        <v>532</v>
      </c>
      <c r="C7" s="528"/>
      <c r="D7" s="520"/>
      <c r="E7" s="520">
        <v>42</v>
      </c>
      <c r="F7" s="521">
        <f t="shared" si="0"/>
        <v>2.4761904761904763</v>
      </c>
      <c r="G7" s="520">
        <v>104</v>
      </c>
      <c r="H7" s="522">
        <v>196</v>
      </c>
      <c r="I7" s="523">
        <v>2</v>
      </c>
      <c r="J7" s="524">
        <v>3</v>
      </c>
      <c r="K7" s="525">
        <v>48</v>
      </c>
      <c r="L7" s="526">
        <f t="shared" si="1"/>
        <v>2.6666666666666665</v>
      </c>
      <c r="M7" s="520">
        <v>128</v>
      </c>
      <c r="N7" s="525">
        <v>51</v>
      </c>
      <c r="O7" s="41">
        <f t="shared" si="2"/>
        <v>2.7254901960784315</v>
      </c>
      <c r="P7" s="520">
        <v>139</v>
      </c>
      <c r="Q7" s="527">
        <v>54</v>
      </c>
      <c r="R7" s="41">
        <f t="shared" si="3"/>
        <v>2.9814814814814814</v>
      </c>
      <c r="S7" s="520">
        <v>161</v>
      </c>
      <c r="T7" s="527">
        <v>57</v>
      </c>
      <c r="U7" s="41">
        <f t="shared" si="4"/>
        <v>3.0175438596491229</v>
      </c>
      <c r="V7" s="520">
        <v>172</v>
      </c>
      <c r="W7" s="527">
        <v>59</v>
      </c>
      <c r="X7" s="41">
        <f t="shared" si="5"/>
        <v>3.1016949152542375</v>
      </c>
      <c r="Y7" s="520">
        <v>183</v>
      </c>
      <c r="Z7" s="527">
        <v>62</v>
      </c>
      <c r="AA7" s="521">
        <f t="shared" si="6"/>
        <v>3.161290322580645</v>
      </c>
      <c r="AB7" s="520">
        <v>196</v>
      </c>
      <c r="AC7" s="527">
        <v>62</v>
      </c>
      <c r="AD7" s="41">
        <f t="shared" si="7"/>
        <v>3.161290322580645</v>
      </c>
      <c r="AE7" s="520">
        <v>196</v>
      </c>
      <c r="AF7" s="527">
        <v>62</v>
      </c>
      <c r="AG7" s="41">
        <f t="shared" si="8"/>
        <v>3.161290322580645</v>
      </c>
      <c r="AH7" s="520">
        <v>196</v>
      </c>
    </row>
    <row r="8" spans="1:34" ht="45">
      <c r="A8" s="43">
        <v>5</v>
      </c>
      <c r="B8" s="531" t="s">
        <v>533</v>
      </c>
      <c r="C8" s="528"/>
      <c r="D8" s="529"/>
      <c r="E8" s="529">
        <v>26</v>
      </c>
      <c r="F8" s="521">
        <f t="shared" si="0"/>
        <v>2.1153846153846154</v>
      </c>
      <c r="G8" s="520">
        <v>55</v>
      </c>
      <c r="H8" s="522">
        <v>65</v>
      </c>
      <c r="I8" s="523">
        <v>0</v>
      </c>
      <c r="J8" s="524">
        <v>1</v>
      </c>
      <c r="K8" s="530">
        <v>28</v>
      </c>
      <c r="L8" s="526">
        <f t="shared" si="1"/>
        <v>2.1071428571428572</v>
      </c>
      <c r="M8" s="520">
        <v>59</v>
      </c>
      <c r="N8" s="530">
        <v>29</v>
      </c>
      <c r="O8" s="41">
        <f t="shared" si="2"/>
        <v>2.103448275862069</v>
      </c>
      <c r="P8" s="520">
        <v>61</v>
      </c>
      <c r="Q8" s="527">
        <v>30</v>
      </c>
      <c r="R8" s="41">
        <f t="shared" si="3"/>
        <v>2.1</v>
      </c>
      <c r="S8" s="520">
        <v>63</v>
      </c>
      <c r="T8" s="527">
        <v>31</v>
      </c>
      <c r="U8" s="41">
        <f t="shared" si="4"/>
        <v>2.096774193548387</v>
      </c>
      <c r="V8" s="520">
        <v>65</v>
      </c>
      <c r="W8" s="527">
        <v>32</v>
      </c>
      <c r="X8" s="41">
        <f t="shared" si="5"/>
        <v>2.03125</v>
      </c>
      <c r="Y8" s="520">
        <v>65</v>
      </c>
      <c r="Z8" s="527">
        <v>33</v>
      </c>
      <c r="AA8" s="521">
        <f t="shared" si="6"/>
        <v>2.0909090909090908</v>
      </c>
      <c r="AB8" s="520">
        <v>69</v>
      </c>
      <c r="AC8" s="527">
        <v>33</v>
      </c>
      <c r="AD8" s="41">
        <f t="shared" si="7"/>
        <v>2.0909090909090908</v>
      </c>
      <c r="AE8" s="520">
        <v>69</v>
      </c>
      <c r="AF8" s="527">
        <v>33</v>
      </c>
      <c r="AG8" s="41">
        <f t="shared" si="8"/>
        <v>2.0909090909090908</v>
      </c>
      <c r="AH8" s="520">
        <v>69</v>
      </c>
    </row>
    <row r="9" spans="1:34" ht="30">
      <c r="A9" s="43">
        <v>6</v>
      </c>
      <c r="B9" s="532" t="s">
        <v>534</v>
      </c>
      <c r="C9" s="528"/>
      <c r="D9" s="529"/>
      <c r="E9" s="529">
        <v>106</v>
      </c>
      <c r="F9" s="521">
        <f t="shared" si="0"/>
        <v>3.3490566037735849</v>
      </c>
      <c r="G9" s="520">
        <v>355</v>
      </c>
      <c r="H9" s="522">
        <v>453</v>
      </c>
      <c r="I9" s="523">
        <v>0</v>
      </c>
      <c r="J9" s="524">
        <v>3</v>
      </c>
      <c r="K9" s="530">
        <v>112</v>
      </c>
      <c r="L9" s="526">
        <f t="shared" si="1"/>
        <v>3.1696428571428572</v>
      </c>
      <c r="M9" s="520">
        <v>355</v>
      </c>
      <c r="N9" s="530">
        <v>115</v>
      </c>
      <c r="O9" s="41">
        <f t="shared" si="2"/>
        <v>3.1913043478260867</v>
      </c>
      <c r="P9" s="520">
        <v>367</v>
      </c>
      <c r="Q9" s="527">
        <v>118</v>
      </c>
      <c r="R9" s="41">
        <f t="shared" si="3"/>
        <v>3.2118644067796609</v>
      </c>
      <c r="S9" s="520">
        <v>379</v>
      </c>
      <c r="T9" s="527">
        <v>121</v>
      </c>
      <c r="U9" s="41">
        <f t="shared" si="4"/>
        <v>3.2314049586776861</v>
      </c>
      <c r="V9" s="520">
        <v>391</v>
      </c>
      <c r="W9" s="527">
        <v>123</v>
      </c>
      <c r="X9" s="41">
        <f t="shared" si="5"/>
        <v>3.2764227642276422</v>
      </c>
      <c r="Y9" s="520">
        <v>403</v>
      </c>
      <c r="Z9" s="527">
        <v>126</v>
      </c>
      <c r="AA9" s="521">
        <f t="shared" si="6"/>
        <v>3.5952380952380953</v>
      </c>
      <c r="AB9" s="520">
        <v>453</v>
      </c>
      <c r="AC9" s="527">
        <v>126</v>
      </c>
      <c r="AD9" s="41">
        <f t="shared" si="7"/>
        <v>3.5952380952380953</v>
      </c>
      <c r="AE9" s="520">
        <v>453</v>
      </c>
      <c r="AF9" s="527">
        <v>126</v>
      </c>
      <c r="AG9" s="41">
        <f t="shared" si="8"/>
        <v>3.5952380952380953</v>
      </c>
      <c r="AH9" s="520">
        <v>453</v>
      </c>
    </row>
    <row r="10" spans="1:34" ht="45">
      <c r="A10" s="43">
        <v>7</v>
      </c>
      <c r="B10" s="518" t="s">
        <v>535</v>
      </c>
      <c r="C10" s="528"/>
      <c r="D10" s="520"/>
      <c r="E10" s="520">
        <v>28</v>
      </c>
      <c r="F10" s="521">
        <f t="shared" si="0"/>
        <v>1.3214285714285714</v>
      </c>
      <c r="G10" s="520">
        <v>37</v>
      </c>
      <c r="H10" s="522">
        <v>51</v>
      </c>
      <c r="I10" s="523">
        <v>0</v>
      </c>
      <c r="J10" s="524">
        <v>0</v>
      </c>
      <c r="K10" s="525">
        <v>28</v>
      </c>
      <c r="L10" s="526">
        <f t="shared" si="1"/>
        <v>1.4642857142857142</v>
      </c>
      <c r="M10" s="520">
        <v>41</v>
      </c>
      <c r="N10" s="525">
        <v>28</v>
      </c>
      <c r="O10" s="41">
        <f t="shared" si="2"/>
        <v>1.5357142857142858</v>
      </c>
      <c r="P10" s="520">
        <v>43</v>
      </c>
      <c r="Q10" s="527">
        <v>28</v>
      </c>
      <c r="R10" s="41">
        <f t="shared" si="3"/>
        <v>1.6071428571428572</v>
      </c>
      <c r="S10" s="520">
        <v>45</v>
      </c>
      <c r="T10" s="527">
        <v>28</v>
      </c>
      <c r="U10" s="41">
        <f t="shared" si="4"/>
        <v>1.6785714285714286</v>
      </c>
      <c r="V10" s="520">
        <v>47</v>
      </c>
      <c r="W10" s="527">
        <v>28</v>
      </c>
      <c r="X10" s="41">
        <f t="shared" si="5"/>
        <v>1.75</v>
      </c>
      <c r="Y10" s="520">
        <v>49</v>
      </c>
      <c r="Z10" s="527">
        <v>28</v>
      </c>
      <c r="AA10" s="521">
        <f t="shared" si="6"/>
        <v>2</v>
      </c>
      <c r="AB10" s="520">
        <v>56</v>
      </c>
      <c r="AC10" s="527">
        <v>28</v>
      </c>
      <c r="AD10" s="41">
        <f t="shared" si="7"/>
        <v>2</v>
      </c>
      <c r="AE10" s="520">
        <v>56</v>
      </c>
      <c r="AF10" s="527">
        <v>28</v>
      </c>
      <c r="AG10" s="41">
        <f t="shared" si="8"/>
        <v>2</v>
      </c>
      <c r="AH10" s="520">
        <v>56</v>
      </c>
    </row>
    <row r="11" spans="1:34" ht="30">
      <c r="A11" s="43">
        <v>8</v>
      </c>
      <c r="B11" s="518" t="s">
        <v>536</v>
      </c>
      <c r="C11" s="528"/>
      <c r="D11" s="520"/>
      <c r="E11" s="520">
        <v>51</v>
      </c>
      <c r="F11" s="521">
        <f t="shared" si="0"/>
        <v>2.1372549019607843</v>
      </c>
      <c r="G11" s="520">
        <v>109</v>
      </c>
      <c r="H11" s="522">
        <v>153</v>
      </c>
      <c r="I11" s="523">
        <v>1</v>
      </c>
      <c r="J11" s="524">
        <v>1</v>
      </c>
      <c r="K11" s="525">
        <v>53</v>
      </c>
      <c r="L11" s="526">
        <f t="shared" si="1"/>
        <v>2.3396226415094339</v>
      </c>
      <c r="M11" s="520">
        <v>124</v>
      </c>
      <c r="N11" s="525">
        <v>54</v>
      </c>
      <c r="O11" s="41">
        <f t="shared" si="2"/>
        <v>2.3518518518518516</v>
      </c>
      <c r="P11" s="520">
        <v>127</v>
      </c>
      <c r="Q11" s="527">
        <v>55</v>
      </c>
      <c r="R11" s="41">
        <f t="shared" si="3"/>
        <v>2.5090909090909093</v>
      </c>
      <c r="S11" s="520">
        <v>138</v>
      </c>
      <c r="T11" s="527">
        <v>56</v>
      </c>
      <c r="U11" s="41">
        <f t="shared" si="4"/>
        <v>2.5892857142857144</v>
      </c>
      <c r="V11" s="520">
        <v>145</v>
      </c>
      <c r="W11" s="527">
        <v>57</v>
      </c>
      <c r="X11" s="41">
        <f t="shared" si="5"/>
        <v>2.6842105263157894</v>
      </c>
      <c r="Y11" s="520">
        <v>153</v>
      </c>
      <c r="Z11" s="527">
        <v>58</v>
      </c>
      <c r="AA11" s="521">
        <f t="shared" si="6"/>
        <v>2.7068965517241379</v>
      </c>
      <c r="AB11" s="520">
        <v>157</v>
      </c>
      <c r="AC11" s="527">
        <v>58</v>
      </c>
      <c r="AD11" s="41">
        <f t="shared" si="7"/>
        <v>2.7068965517241379</v>
      </c>
      <c r="AE11" s="520">
        <v>157</v>
      </c>
      <c r="AF11" s="527">
        <v>58</v>
      </c>
      <c r="AG11" s="41">
        <f t="shared" si="8"/>
        <v>2.7068965517241379</v>
      </c>
      <c r="AH11" s="520">
        <v>157</v>
      </c>
    </row>
    <row r="12" spans="1:34" ht="45">
      <c r="A12" s="43">
        <v>9</v>
      </c>
      <c r="B12" s="531" t="s">
        <v>537</v>
      </c>
      <c r="C12" s="528"/>
      <c r="D12" s="520"/>
      <c r="E12" s="520">
        <v>24</v>
      </c>
      <c r="F12" s="521">
        <f t="shared" si="0"/>
        <v>3.375</v>
      </c>
      <c r="G12" s="520">
        <v>81</v>
      </c>
      <c r="H12" s="522">
        <v>119</v>
      </c>
      <c r="I12" s="523">
        <v>1</v>
      </c>
      <c r="J12" s="524">
        <v>2</v>
      </c>
      <c r="K12" s="525">
        <v>28</v>
      </c>
      <c r="L12" s="526">
        <f t="shared" si="1"/>
        <v>3.3571428571428572</v>
      </c>
      <c r="M12" s="520">
        <v>94</v>
      </c>
      <c r="N12" s="525">
        <v>30</v>
      </c>
      <c r="O12" s="41">
        <f t="shared" si="2"/>
        <v>3.3333333333333335</v>
      </c>
      <c r="P12" s="520">
        <v>100</v>
      </c>
      <c r="Q12" s="527">
        <v>32</v>
      </c>
      <c r="R12" s="41">
        <f t="shared" si="3"/>
        <v>3.3125</v>
      </c>
      <c r="S12" s="520">
        <v>106</v>
      </c>
      <c r="T12" s="527">
        <v>35</v>
      </c>
      <c r="U12" s="41">
        <f t="shared" si="4"/>
        <v>3.2</v>
      </c>
      <c r="V12" s="520">
        <v>112</v>
      </c>
      <c r="W12" s="527">
        <v>37</v>
      </c>
      <c r="X12" s="41">
        <f t="shared" si="5"/>
        <v>3.2162162162162162</v>
      </c>
      <c r="Y12" s="520">
        <v>119</v>
      </c>
      <c r="Z12" s="527">
        <v>39</v>
      </c>
      <c r="AA12" s="521">
        <f t="shared" si="6"/>
        <v>3.2051282051282053</v>
      </c>
      <c r="AB12" s="520">
        <v>125</v>
      </c>
      <c r="AC12" s="527">
        <v>39</v>
      </c>
      <c r="AD12" s="41">
        <f t="shared" si="7"/>
        <v>3.2051282051282053</v>
      </c>
      <c r="AE12" s="520">
        <v>125</v>
      </c>
      <c r="AF12" s="527">
        <v>39</v>
      </c>
      <c r="AG12" s="41">
        <f t="shared" si="8"/>
        <v>3.2051282051282053</v>
      </c>
      <c r="AH12" s="520">
        <v>125</v>
      </c>
    </row>
    <row r="13" spans="1:34">
      <c r="A13" s="43">
        <v>10</v>
      </c>
      <c r="B13" s="531" t="s">
        <v>538</v>
      </c>
      <c r="C13" s="528"/>
      <c r="D13" s="520"/>
      <c r="E13" s="520">
        <v>27</v>
      </c>
      <c r="F13" s="521">
        <f t="shared" si="0"/>
        <v>1.6666666666666667</v>
      </c>
      <c r="G13" s="520">
        <v>45</v>
      </c>
      <c r="H13" s="522">
        <v>59</v>
      </c>
      <c r="I13" s="523">
        <v>0</v>
      </c>
      <c r="J13" s="524">
        <v>2</v>
      </c>
      <c r="K13" s="525">
        <v>31</v>
      </c>
      <c r="L13" s="526">
        <f t="shared" si="1"/>
        <v>1.5806451612903225</v>
      </c>
      <c r="M13" s="520">
        <v>49</v>
      </c>
      <c r="N13" s="525">
        <v>33</v>
      </c>
      <c r="O13" s="41">
        <f t="shared" si="2"/>
        <v>1.5454545454545454</v>
      </c>
      <c r="P13" s="520">
        <v>51</v>
      </c>
      <c r="Q13" s="527">
        <v>35</v>
      </c>
      <c r="R13" s="41">
        <f t="shared" si="3"/>
        <v>1.5142857142857142</v>
      </c>
      <c r="S13" s="520">
        <v>53</v>
      </c>
      <c r="T13" s="527">
        <v>37</v>
      </c>
      <c r="U13" s="41">
        <f t="shared" si="4"/>
        <v>1.4864864864864864</v>
      </c>
      <c r="V13" s="520">
        <v>55</v>
      </c>
      <c r="W13" s="527">
        <v>39</v>
      </c>
      <c r="X13" s="41">
        <f t="shared" si="5"/>
        <v>1.4615384615384615</v>
      </c>
      <c r="Y13" s="520">
        <v>57</v>
      </c>
      <c r="Z13" s="527">
        <v>41</v>
      </c>
      <c r="AA13" s="521">
        <f t="shared" si="6"/>
        <v>1.5121951219512195</v>
      </c>
      <c r="AB13" s="520">
        <v>62</v>
      </c>
      <c r="AC13" s="527">
        <v>41</v>
      </c>
      <c r="AD13" s="41">
        <f t="shared" si="7"/>
        <v>1.5121951219512195</v>
      </c>
      <c r="AE13" s="520">
        <v>62</v>
      </c>
      <c r="AF13" s="527">
        <v>41</v>
      </c>
      <c r="AG13" s="41">
        <f t="shared" si="8"/>
        <v>1.5121951219512195</v>
      </c>
      <c r="AH13" s="520">
        <v>62</v>
      </c>
    </row>
    <row r="14" spans="1:34">
      <c r="A14" s="43">
        <v>11</v>
      </c>
      <c r="B14" s="531" t="s">
        <v>539</v>
      </c>
      <c r="C14" s="528"/>
      <c r="D14" s="529"/>
      <c r="E14" s="529">
        <v>10</v>
      </c>
      <c r="F14" s="521">
        <f t="shared" si="0"/>
        <v>2.7</v>
      </c>
      <c r="G14" s="520">
        <v>27</v>
      </c>
      <c r="H14" s="522">
        <v>56</v>
      </c>
      <c r="I14" s="523">
        <v>1</v>
      </c>
      <c r="J14" s="524" t="s">
        <v>540</v>
      </c>
      <c r="K14" s="530">
        <v>12</v>
      </c>
      <c r="L14" s="526">
        <f t="shared" si="1"/>
        <v>3</v>
      </c>
      <c r="M14" s="520">
        <v>36</v>
      </c>
      <c r="N14" s="530">
        <v>12</v>
      </c>
      <c r="O14" s="41">
        <f t="shared" si="2"/>
        <v>3.3333333333333335</v>
      </c>
      <c r="P14" s="520">
        <v>40</v>
      </c>
      <c r="Q14" s="527">
        <v>13</v>
      </c>
      <c r="R14" s="41">
        <f t="shared" si="3"/>
        <v>3.3846153846153846</v>
      </c>
      <c r="S14" s="520">
        <v>44</v>
      </c>
      <c r="T14" s="527">
        <v>13</v>
      </c>
      <c r="U14" s="41">
        <f t="shared" si="4"/>
        <v>3.7692307692307692</v>
      </c>
      <c r="V14" s="520">
        <v>49</v>
      </c>
      <c r="W14" s="527">
        <v>14</v>
      </c>
      <c r="X14" s="41">
        <f t="shared" si="5"/>
        <v>3.7142857142857144</v>
      </c>
      <c r="Y14" s="520">
        <v>52</v>
      </c>
      <c r="Z14" s="527">
        <v>15</v>
      </c>
      <c r="AA14" s="521">
        <f t="shared" si="6"/>
        <v>3.7333333333333334</v>
      </c>
      <c r="AB14" s="520">
        <v>56</v>
      </c>
      <c r="AC14" s="527">
        <v>15</v>
      </c>
      <c r="AD14" s="41">
        <f t="shared" si="7"/>
        <v>3.7333333333333334</v>
      </c>
      <c r="AE14" s="520">
        <v>56</v>
      </c>
      <c r="AF14" s="527">
        <v>13</v>
      </c>
      <c r="AG14" s="41">
        <f t="shared" si="8"/>
        <v>4.3076923076923075</v>
      </c>
      <c r="AH14" s="520">
        <v>56</v>
      </c>
    </row>
    <row r="15" spans="1:34">
      <c r="A15" s="43">
        <v>12</v>
      </c>
      <c r="B15" s="531" t="s">
        <v>541</v>
      </c>
      <c r="C15" s="528"/>
      <c r="D15" s="520"/>
      <c r="E15" s="520">
        <v>53</v>
      </c>
      <c r="F15" s="521">
        <f t="shared" si="0"/>
        <v>1.4528301886792452</v>
      </c>
      <c r="G15" s="520">
        <v>77</v>
      </c>
      <c r="H15" s="522">
        <v>83</v>
      </c>
      <c r="I15" s="523">
        <v>0</v>
      </c>
      <c r="J15" s="524">
        <v>0</v>
      </c>
      <c r="K15" s="525">
        <v>53</v>
      </c>
      <c r="L15" s="526">
        <f t="shared" si="1"/>
        <v>1.4905660377358489</v>
      </c>
      <c r="M15" s="520">
        <v>79</v>
      </c>
      <c r="N15" s="525">
        <v>53</v>
      </c>
      <c r="O15" s="41">
        <f t="shared" si="2"/>
        <v>1.5094339622641511</v>
      </c>
      <c r="P15" s="520">
        <v>80</v>
      </c>
      <c r="Q15" s="527">
        <v>53</v>
      </c>
      <c r="R15" s="41">
        <f t="shared" si="3"/>
        <v>1.5660377358490567</v>
      </c>
      <c r="S15" s="520">
        <v>83</v>
      </c>
      <c r="T15" s="527">
        <v>53</v>
      </c>
      <c r="U15" s="41">
        <f t="shared" si="4"/>
        <v>1.5660377358490567</v>
      </c>
      <c r="V15" s="520">
        <v>83</v>
      </c>
      <c r="W15" s="527">
        <v>53</v>
      </c>
      <c r="X15" s="41">
        <f t="shared" si="5"/>
        <v>1.5660377358490567</v>
      </c>
      <c r="Y15" s="520">
        <v>83</v>
      </c>
      <c r="Z15" s="527">
        <v>53</v>
      </c>
      <c r="AA15" s="521">
        <f t="shared" si="6"/>
        <v>1.5660377358490567</v>
      </c>
      <c r="AB15" s="520">
        <v>83</v>
      </c>
      <c r="AC15" s="527">
        <v>53</v>
      </c>
      <c r="AD15" s="41">
        <f t="shared" si="7"/>
        <v>1.5660377358490567</v>
      </c>
      <c r="AE15" s="520">
        <v>83</v>
      </c>
      <c r="AF15" s="527">
        <v>53</v>
      </c>
      <c r="AG15" s="41">
        <f t="shared" si="8"/>
        <v>1.5660377358490567</v>
      </c>
      <c r="AH15" s="520">
        <v>83</v>
      </c>
    </row>
    <row r="16" spans="1:34" ht="30">
      <c r="A16" s="43">
        <v>13</v>
      </c>
      <c r="B16" s="531" t="s">
        <v>542</v>
      </c>
      <c r="C16" s="528"/>
      <c r="D16" s="529"/>
      <c r="E16" s="529">
        <v>9</v>
      </c>
      <c r="F16" s="521">
        <f t="shared" si="0"/>
        <v>1.5555555555555556</v>
      </c>
      <c r="G16" s="520">
        <v>14</v>
      </c>
      <c r="H16" s="522">
        <v>20</v>
      </c>
      <c r="I16" s="523">
        <v>0</v>
      </c>
      <c r="J16" s="524" t="s">
        <v>543</v>
      </c>
      <c r="K16" s="530">
        <v>11</v>
      </c>
      <c r="L16" s="526">
        <f t="shared" si="1"/>
        <v>1.4545454545454546</v>
      </c>
      <c r="M16" s="520">
        <v>16</v>
      </c>
      <c r="N16" s="530">
        <v>12</v>
      </c>
      <c r="O16" s="41">
        <f t="shared" si="2"/>
        <v>1.4166666666666667</v>
      </c>
      <c r="P16" s="520">
        <v>17</v>
      </c>
      <c r="Q16" s="527">
        <v>13</v>
      </c>
      <c r="R16" s="41">
        <f t="shared" si="3"/>
        <v>1.3846153846153846</v>
      </c>
      <c r="S16" s="520">
        <v>18</v>
      </c>
      <c r="T16" s="527">
        <v>14</v>
      </c>
      <c r="U16" s="41">
        <f t="shared" si="4"/>
        <v>1.4285714285714286</v>
      </c>
      <c r="V16" s="520">
        <v>20</v>
      </c>
      <c r="W16" s="527">
        <v>15</v>
      </c>
      <c r="X16" s="41">
        <f t="shared" si="5"/>
        <v>1.3333333333333333</v>
      </c>
      <c r="Y16" s="520">
        <v>20</v>
      </c>
      <c r="Z16" s="527">
        <v>16</v>
      </c>
      <c r="AA16" s="521">
        <f t="shared" si="6"/>
        <v>1.25</v>
      </c>
      <c r="AB16" s="520">
        <v>20</v>
      </c>
      <c r="AC16" s="527">
        <v>16</v>
      </c>
      <c r="AD16" s="41">
        <f t="shared" si="7"/>
        <v>1.25</v>
      </c>
      <c r="AE16" s="520">
        <v>20</v>
      </c>
      <c r="AF16" s="527">
        <v>16</v>
      </c>
      <c r="AG16" s="41">
        <f t="shared" si="8"/>
        <v>1.25</v>
      </c>
      <c r="AH16" s="520">
        <v>20</v>
      </c>
    </row>
    <row r="17" spans="1:34" ht="30">
      <c r="A17" s="43">
        <v>14</v>
      </c>
      <c r="B17" s="531" t="s">
        <v>544</v>
      </c>
      <c r="C17" s="528"/>
      <c r="D17" s="520"/>
      <c r="E17" s="520">
        <v>24</v>
      </c>
      <c r="F17" s="521">
        <f t="shared" si="0"/>
        <v>1.2916666666666667</v>
      </c>
      <c r="G17" s="520">
        <v>31</v>
      </c>
      <c r="H17" s="522">
        <v>34</v>
      </c>
      <c r="I17" s="523">
        <v>0</v>
      </c>
      <c r="J17" s="524">
        <v>0</v>
      </c>
      <c r="K17" s="525">
        <v>24</v>
      </c>
      <c r="L17" s="526">
        <f t="shared" si="1"/>
        <v>1.375</v>
      </c>
      <c r="M17" s="520">
        <v>33</v>
      </c>
      <c r="N17" s="525">
        <v>24</v>
      </c>
      <c r="O17" s="41">
        <f t="shared" si="2"/>
        <v>1.4166666666666667</v>
      </c>
      <c r="P17" s="520">
        <v>34</v>
      </c>
      <c r="Q17" s="527">
        <v>24</v>
      </c>
      <c r="R17" s="41">
        <f t="shared" si="3"/>
        <v>1.4166666666666667</v>
      </c>
      <c r="S17" s="520">
        <v>34</v>
      </c>
      <c r="T17" s="527">
        <v>24</v>
      </c>
      <c r="U17" s="41">
        <f t="shared" si="4"/>
        <v>1.4166666666666667</v>
      </c>
      <c r="V17" s="520">
        <v>34</v>
      </c>
      <c r="W17" s="527">
        <v>24</v>
      </c>
      <c r="X17" s="41">
        <f t="shared" si="5"/>
        <v>1.4166666666666667</v>
      </c>
      <c r="Y17" s="520">
        <v>34</v>
      </c>
      <c r="Z17" s="527">
        <v>24</v>
      </c>
      <c r="AA17" s="521">
        <f t="shared" si="6"/>
        <v>1.4166666666666667</v>
      </c>
      <c r="AB17" s="520">
        <v>34</v>
      </c>
      <c r="AC17" s="527">
        <v>24</v>
      </c>
      <c r="AD17" s="41">
        <f t="shared" si="7"/>
        <v>1.4166666666666667</v>
      </c>
      <c r="AE17" s="520">
        <v>34</v>
      </c>
      <c r="AF17" s="527">
        <v>24</v>
      </c>
      <c r="AG17" s="41">
        <f t="shared" si="8"/>
        <v>1.4166666666666667</v>
      </c>
      <c r="AH17" s="520">
        <v>34</v>
      </c>
    </row>
    <row r="18" spans="1:34" ht="45">
      <c r="A18" s="43">
        <v>15</v>
      </c>
      <c r="B18" s="531" t="s">
        <v>545</v>
      </c>
      <c r="C18" s="528"/>
      <c r="D18" s="529"/>
      <c r="E18" s="529">
        <v>5</v>
      </c>
      <c r="F18" s="521">
        <f t="shared" si="0"/>
        <v>2.4</v>
      </c>
      <c r="G18" s="520">
        <v>12</v>
      </c>
      <c r="H18" s="522">
        <v>30</v>
      </c>
      <c r="I18" s="523">
        <v>1</v>
      </c>
      <c r="J18" s="524">
        <v>1</v>
      </c>
      <c r="K18" s="530">
        <v>7</v>
      </c>
      <c r="L18" s="526">
        <f t="shared" si="1"/>
        <v>2.7142857142857144</v>
      </c>
      <c r="M18" s="520">
        <v>19</v>
      </c>
      <c r="N18" s="530">
        <v>8</v>
      </c>
      <c r="O18" s="41">
        <f t="shared" si="2"/>
        <v>2.75</v>
      </c>
      <c r="P18" s="520">
        <v>22</v>
      </c>
      <c r="Q18" s="527">
        <v>9</v>
      </c>
      <c r="R18" s="41">
        <f t="shared" si="3"/>
        <v>2.7777777777777777</v>
      </c>
      <c r="S18" s="520">
        <v>25</v>
      </c>
      <c r="T18" s="527">
        <v>10</v>
      </c>
      <c r="U18" s="41">
        <f t="shared" si="4"/>
        <v>2.8</v>
      </c>
      <c r="V18" s="520">
        <v>28</v>
      </c>
      <c r="W18" s="527">
        <v>11</v>
      </c>
      <c r="X18" s="41">
        <f t="shared" si="5"/>
        <v>2.7272727272727271</v>
      </c>
      <c r="Y18" s="520">
        <v>30</v>
      </c>
      <c r="Z18" s="527">
        <v>12</v>
      </c>
      <c r="AA18" s="521">
        <f t="shared" si="6"/>
        <v>2.6666666666666665</v>
      </c>
      <c r="AB18" s="520">
        <v>32</v>
      </c>
      <c r="AC18" s="527">
        <v>12</v>
      </c>
      <c r="AD18" s="41">
        <f t="shared" si="7"/>
        <v>2.6666666666666665</v>
      </c>
      <c r="AE18" s="520">
        <v>32</v>
      </c>
      <c r="AF18" s="527">
        <v>12</v>
      </c>
      <c r="AG18" s="41">
        <f t="shared" si="8"/>
        <v>2.6666666666666665</v>
      </c>
      <c r="AH18" s="520">
        <v>32</v>
      </c>
    </row>
    <row r="19" spans="1:34" ht="45">
      <c r="A19" s="43">
        <v>16</v>
      </c>
      <c r="B19" s="532" t="s">
        <v>546</v>
      </c>
      <c r="C19" s="528"/>
      <c r="D19" s="529"/>
      <c r="E19" s="529">
        <v>4</v>
      </c>
      <c r="F19" s="521">
        <f t="shared" si="0"/>
        <v>0</v>
      </c>
      <c r="G19" s="520">
        <v>0</v>
      </c>
      <c r="H19" s="522">
        <v>0</v>
      </c>
      <c r="I19" s="523">
        <v>0</v>
      </c>
      <c r="J19" s="524">
        <v>0</v>
      </c>
      <c r="K19" s="530">
        <v>0</v>
      </c>
      <c r="L19" s="529">
        <v>0</v>
      </c>
      <c r="M19" s="529">
        <v>0</v>
      </c>
      <c r="N19" s="530">
        <v>0</v>
      </c>
      <c r="O19" s="41">
        <v>0</v>
      </c>
      <c r="P19" s="529">
        <v>0</v>
      </c>
      <c r="Q19" s="530">
        <v>0</v>
      </c>
      <c r="R19" s="41">
        <v>0</v>
      </c>
      <c r="S19" s="529">
        <v>0</v>
      </c>
      <c r="T19" s="530">
        <v>0</v>
      </c>
      <c r="U19" s="41">
        <v>0</v>
      </c>
      <c r="V19" s="529">
        <v>0</v>
      </c>
      <c r="W19" s="530">
        <v>0</v>
      </c>
      <c r="X19" s="529">
        <v>0</v>
      </c>
      <c r="Y19" s="529">
        <v>0</v>
      </c>
      <c r="Z19" s="530">
        <v>0</v>
      </c>
      <c r="AA19" s="521">
        <v>0</v>
      </c>
      <c r="AB19" s="529">
        <v>0</v>
      </c>
      <c r="AC19" s="530">
        <v>0</v>
      </c>
      <c r="AD19" s="41">
        <v>0</v>
      </c>
      <c r="AE19" s="529">
        <v>0</v>
      </c>
      <c r="AF19" s="530">
        <v>0</v>
      </c>
      <c r="AG19" s="41">
        <v>0</v>
      </c>
      <c r="AH19" s="529">
        <v>0</v>
      </c>
    </row>
    <row r="20" spans="1:34" ht="30">
      <c r="A20" s="43">
        <v>17</v>
      </c>
      <c r="B20" s="531" t="s">
        <v>547</v>
      </c>
      <c r="C20" s="528"/>
      <c r="D20" s="529"/>
      <c r="E20" s="529">
        <v>14</v>
      </c>
      <c r="F20" s="521">
        <f t="shared" si="0"/>
        <v>1.3571428571428572</v>
      </c>
      <c r="G20" s="520">
        <v>19</v>
      </c>
      <c r="H20" s="522">
        <v>49</v>
      </c>
      <c r="I20" s="523">
        <v>1</v>
      </c>
      <c r="J20" s="524">
        <v>2</v>
      </c>
      <c r="K20" s="530">
        <v>18</v>
      </c>
      <c r="L20" s="526">
        <f t="shared" si="1"/>
        <v>1.5555555555555556</v>
      </c>
      <c r="M20" s="520">
        <v>28</v>
      </c>
      <c r="N20" s="530">
        <v>20</v>
      </c>
      <c r="O20" s="41">
        <f t="shared" si="2"/>
        <v>1.6</v>
      </c>
      <c r="P20" s="520">
        <v>32</v>
      </c>
      <c r="Q20" s="527">
        <v>22</v>
      </c>
      <c r="R20" s="41">
        <f t="shared" si="3"/>
        <v>1.6363636363636365</v>
      </c>
      <c r="S20" s="520">
        <v>36</v>
      </c>
      <c r="T20" s="527">
        <v>24</v>
      </c>
      <c r="U20" s="41">
        <f t="shared" si="4"/>
        <v>1.6666666666666667</v>
      </c>
      <c r="V20" s="520">
        <v>40</v>
      </c>
      <c r="W20" s="527">
        <v>26</v>
      </c>
      <c r="X20" s="41">
        <f t="shared" si="5"/>
        <v>1.6923076923076923</v>
      </c>
      <c r="Y20" s="520">
        <v>44</v>
      </c>
      <c r="Z20" s="527">
        <v>28</v>
      </c>
      <c r="AA20" s="521">
        <f t="shared" si="6"/>
        <v>1.75</v>
      </c>
      <c r="AB20" s="520">
        <v>49</v>
      </c>
      <c r="AC20" s="527">
        <v>28</v>
      </c>
      <c r="AD20" s="41">
        <f t="shared" si="7"/>
        <v>1.75</v>
      </c>
      <c r="AE20" s="520">
        <v>49</v>
      </c>
      <c r="AF20" s="527">
        <v>28</v>
      </c>
      <c r="AG20" s="41">
        <f t="shared" si="8"/>
        <v>1.75</v>
      </c>
      <c r="AH20" s="520">
        <v>49</v>
      </c>
    </row>
    <row r="21" spans="1:34" ht="30">
      <c r="A21" s="43">
        <v>18</v>
      </c>
      <c r="B21" s="531" t="s">
        <v>548</v>
      </c>
      <c r="C21" s="528"/>
      <c r="D21" s="529"/>
      <c r="E21" s="529">
        <v>0</v>
      </c>
      <c r="F21" s="521">
        <v>0</v>
      </c>
      <c r="G21" s="520">
        <v>1</v>
      </c>
      <c r="H21" s="522">
        <v>1</v>
      </c>
      <c r="I21" s="523">
        <v>0</v>
      </c>
      <c r="J21" s="524">
        <v>0</v>
      </c>
      <c r="K21" s="530">
        <v>0</v>
      </c>
      <c r="L21" s="526">
        <v>0</v>
      </c>
      <c r="M21" s="520">
        <v>1</v>
      </c>
      <c r="N21" s="530">
        <v>0</v>
      </c>
      <c r="O21" s="41">
        <v>0</v>
      </c>
      <c r="P21" s="520">
        <v>1</v>
      </c>
      <c r="Q21" s="527">
        <v>0</v>
      </c>
      <c r="R21" s="41">
        <v>0</v>
      </c>
      <c r="S21" s="520">
        <v>1</v>
      </c>
      <c r="T21" s="527">
        <v>0</v>
      </c>
      <c r="U21" s="41">
        <v>0</v>
      </c>
      <c r="V21" s="520">
        <v>1</v>
      </c>
      <c r="W21" s="527">
        <v>0</v>
      </c>
      <c r="X21" s="41">
        <v>0</v>
      </c>
      <c r="Y21" s="520">
        <v>1</v>
      </c>
      <c r="Z21" s="527">
        <v>0</v>
      </c>
      <c r="AA21" s="521">
        <v>0</v>
      </c>
      <c r="AB21" s="520">
        <v>1</v>
      </c>
      <c r="AC21" s="527">
        <v>0</v>
      </c>
      <c r="AD21" s="41">
        <v>0</v>
      </c>
      <c r="AE21" s="520">
        <v>1</v>
      </c>
      <c r="AF21" s="527">
        <v>0</v>
      </c>
      <c r="AG21" s="41">
        <v>0</v>
      </c>
      <c r="AH21" s="520">
        <v>1</v>
      </c>
    </row>
    <row r="22" spans="1:34" ht="30">
      <c r="A22" s="43">
        <v>19</v>
      </c>
      <c r="B22" s="531" t="s">
        <v>549</v>
      </c>
      <c r="C22" s="528"/>
      <c r="D22" s="529"/>
      <c r="E22" s="529">
        <v>15</v>
      </c>
      <c r="F22" s="521">
        <f t="shared" ref="F22:F30" si="9">G22/E22</f>
        <v>0.93333333333333335</v>
      </c>
      <c r="G22" s="520">
        <v>14</v>
      </c>
      <c r="H22" s="522">
        <v>15</v>
      </c>
      <c r="I22" s="523">
        <v>0</v>
      </c>
      <c r="J22" s="524">
        <v>0</v>
      </c>
      <c r="K22" s="530">
        <v>15</v>
      </c>
      <c r="L22" s="526">
        <f t="shared" si="1"/>
        <v>0.93333333333333335</v>
      </c>
      <c r="M22" s="520">
        <v>14</v>
      </c>
      <c r="N22" s="530">
        <v>15</v>
      </c>
      <c r="O22" s="41">
        <f t="shared" si="2"/>
        <v>1</v>
      </c>
      <c r="P22" s="520">
        <v>15</v>
      </c>
      <c r="Q22" s="527">
        <v>15</v>
      </c>
      <c r="R22" s="41">
        <f t="shared" si="3"/>
        <v>1</v>
      </c>
      <c r="S22" s="520">
        <v>15</v>
      </c>
      <c r="T22" s="527">
        <v>15</v>
      </c>
      <c r="U22" s="41">
        <f t="shared" si="4"/>
        <v>1</v>
      </c>
      <c r="V22" s="520">
        <v>15</v>
      </c>
      <c r="W22" s="527">
        <v>15</v>
      </c>
      <c r="X22" s="41">
        <f t="shared" si="5"/>
        <v>1</v>
      </c>
      <c r="Y22" s="520">
        <v>15</v>
      </c>
      <c r="Z22" s="527">
        <v>15</v>
      </c>
      <c r="AA22" s="521">
        <f t="shared" si="6"/>
        <v>1</v>
      </c>
      <c r="AB22" s="520">
        <v>15</v>
      </c>
      <c r="AC22" s="527">
        <v>15</v>
      </c>
      <c r="AD22" s="41">
        <f t="shared" si="7"/>
        <v>1</v>
      </c>
      <c r="AE22" s="520">
        <v>15</v>
      </c>
      <c r="AF22" s="527">
        <v>15</v>
      </c>
      <c r="AG22" s="41">
        <f t="shared" si="8"/>
        <v>1</v>
      </c>
      <c r="AH22" s="520">
        <v>15</v>
      </c>
    </row>
    <row r="23" spans="1:34" ht="30">
      <c r="A23" s="43">
        <v>20</v>
      </c>
      <c r="B23" s="531" t="s">
        <v>550</v>
      </c>
      <c r="C23" s="528"/>
      <c r="D23" s="529"/>
      <c r="E23" s="520">
        <v>14</v>
      </c>
      <c r="F23" s="521">
        <f t="shared" si="9"/>
        <v>0.35714285714285715</v>
      </c>
      <c r="G23" s="520">
        <v>5</v>
      </c>
      <c r="H23" s="522">
        <v>1</v>
      </c>
      <c r="I23" s="523">
        <v>0</v>
      </c>
      <c r="J23" s="524" t="s">
        <v>551</v>
      </c>
      <c r="K23" s="525">
        <v>16</v>
      </c>
      <c r="L23" s="526">
        <f t="shared" si="1"/>
        <v>0.3125</v>
      </c>
      <c r="M23" s="520">
        <v>5</v>
      </c>
      <c r="N23" s="525">
        <v>16</v>
      </c>
      <c r="O23" s="41">
        <f t="shared" si="2"/>
        <v>0.3125</v>
      </c>
      <c r="P23" s="520">
        <v>5</v>
      </c>
      <c r="Q23" s="527">
        <v>16</v>
      </c>
      <c r="R23" s="41">
        <f t="shared" si="3"/>
        <v>0.3125</v>
      </c>
      <c r="S23" s="520">
        <v>5</v>
      </c>
      <c r="T23" s="527">
        <v>16</v>
      </c>
      <c r="U23" s="41">
        <f t="shared" si="4"/>
        <v>0.3125</v>
      </c>
      <c r="V23" s="520">
        <v>5</v>
      </c>
      <c r="W23" s="527">
        <v>17</v>
      </c>
      <c r="X23" s="41">
        <f t="shared" si="5"/>
        <v>0.29411764705882354</v>
      </c>
      <c r="Y23" s="520">
        <v>5</v>
      </c>
      <c r="Z23" s="527">
        <v>18</v>
      </c>
      <c r="AA23" s="521">
        <f t="shared" si="6"/>
        <v>0.27777777777777779</v>
      </c>
      <c r="AB23" s="520">
        <v>5</v>
      </c>
      <c r="AC23" s="527">
        <v>18</v>
      </c>
      <c r="AD23" s="41">
        <f t="shared" si="7"/>
        <v>0.27777777777777779</v>
      </c>
      <c r="AE23" s="520">
        <v>5</v>
      </c>
      <c r="AF23" s="527">
        <v>18</v>
      </c>
      <c r="AG23" s="41">
        <f t="shared" si="8"/>
        <v>0.27777777777777779</v>
      </c>
      <c r="AH23" s="520">
        <v>5</v>
      </c>
    </row>
    <row r="24" spans="1:34">
      <c r="A24" s="43">
        <v>21</v>
      </c>
      <c r="B24" s="531" t="s">
        <v>552</v>
      </c>
      <c r="C24" s="528"/>
      <c r="D24" s="520"/>
      <c r="E24" s="529">
        <v>4</v>
      </c>
      <c r="F24" s="521">
        <f t="shared" si="9"/>
        <v>14.5</v>
      </c>
      <c r="G24" s="520">
        <v>58</v>
      </c>
      <c r="H24" s="522">
        <v>72</v>
      </c>
      <c r="I24" s="523">
        <v>0</v>
      </c>
      <c r="J24" s="524" t="s">
        <v>551</v>
      </c>
      <c r="K24" s="530">
        <v>6</v>
      </c>
      <c r="L24" s="526">
        <f t="shared" si="1"/>
        <v>10.666666666666666</v>
      </c>
      <c r="M24" s="520">
        <v>64</v>
      </c>
      <c r="N24" s="530">
        <v>6</v>
      </c>
      <c r="O24" s="41">
        <f t="shared" si="2"/>
        <v>11.166666666666666</v>
      </c>
      <c r="P24" s="520">
        <v>67</v>
      </c>
      <c r="Q24" s="527">
        <v>6</v>
      </c>
      <c r="R24" s="41">
        <f t="shared" si="3"/>
        <v>11.666666666666666</v>
      </c>
      <c r="S24" s="520">
        <v>70</v>
      </c>
      <c r="T24" s="527">
        <v>6</v>
      </c>
      <c r="U24" s="41">
        <f t="shared" si="4"/>
        <v>12</v>
      </c>
      <c r="V24" s="520">
        <v>72</v>
      </c>
      <c r="W24" s="527">
        <v>7</v>
      </c>
      <c r="X24" s="41">
        <f t="shared" si="5"/>
        <v>10.285714285714286</v>
      </c>
      <c r="Y24" s="520">
        <v>72</v>
      </c>
      <c r="Z24" s="527">
        <v>8</v>
      </c>
      <c r="AA24" s="521">
        <f t="shared" si="6"/>
        <v>9</v>
      </c>
      <c r="AB24" s="520">
        <v>72</v>
      </c>
      <c r="AC24" s="527">
        <v>8</v>
      </c>
      <c r="AD24" s="41">
        <f t="shared" si="7"/>
        <v>9</v>
      </c>
      <c r="AE24" s="520">
        <v>72</v>
      </c>
      <c r="AF24" s="527">
        <v>8</v>
      </c>
      <c r="AG24" s="41">
        <f t="shared" si="8"/>
        <v>9</v>
      </c>
      <c r="AH24" s="520">
        <v>72</v>
      </c>
    </row>
    <row r="25" spans="1:34" ht="30">
      <c r="A25" s="43">
        <v>22</v>
      </c>
      <c r="B25" s="531" t="s">
        <v>553</v>
      </c>
      <c r="C25" s="528"/>
      <c r="D25" s="520"/>
      <c r="E25" s="529">
        <v>47</v>
      </c>
      <c r="F25" s="521">
        <f t="shared" si="9"/>
        <v>0.87234042553191493</v>
      </c>
      <c r="G25" s="520">
        <v>41</v>
      </c>
      <c r="H25" s="522">
        <v>99</v>
      </c>
      <c r="I25" s="523">
        <v>2</v>
      </c>
      <c r="J25" s="524">
        <v>4</v>
      </c>
      <c r="K25" s="530">
        <v>55</v>
      </c>
      <c r="L25" s="526">
        <f t="shared" si="1"/>
        <v>1.0363636363636364</v>
      </c>
      <c r="M25" s="520">
        <v>57</v>
      </c>
      <c r="N25" s="530">
        <v>59</v>
      </c>
      <c r="O25" s="41">
        <f t="shared" si="2"/>
        <v>1.0847457627118644</v>
      </c>
      <c r="P25" s="520">
        <v>64</v>
      </c>
      <c r="Q25" s="527">
        <v>63</v>
      </c>
      <c r="R25" s="41">
        <f t="shared" si="3"/>
        <v>1.126984126984127</v>
      </c>
      <c r="S25" s="520">
        <v>71</v>
      </c>
      <c r="T25" s="527">
        <v>66</v>
      </c>
      <c r="U25" s="41">
        <f t="shared" si="4"/>
        <v>1.1818181818181819</v>
      </c>
      <c r="V25" s="520">
        <v>78</v>
      </c>
      <c r="W25" s="527">
        <v>69</v>
      </c>
      <c r="X25" s="41">
        <f t="shared" si="5"/>
        <v>1.2318840579710144</v>
      </c>
      <c r="Y25" s="520">
        <v>85</v>
      </c>
      <c r="Z25" s="527">
        <v>73</v>
      </c>
      <c r="AA25" s="521">
        <f t="shared" si="6"/>
        <v>1.3561643835616439</v>
      </c>
      <c r="AB25" s="520">
        <v>99</v>
      </c>
      <c r="AC25" s="527">
        <v>73</v>
      </c>
      <c r="AD25" s="41">
        <f t="shared" si="7"/>
        <v>1.3561643835616439</v>
      </c>
      <c r="AE25" s="520">
        <v>99</v>
      </c>
      <c r="AF25" s="527">
        <v>73</v>
      </c>
      <c r="AG25" s="41">
        <f t="shared" si="8"/>
        <v>1.3561643835616439</v>
      </c>
      <c r="AH25" s="520">
        <v>99</v>
      </c>
    </row>
    <row r="26" spans="1:34" ht="30">
      <c r="A26" s="43">
        <v>23</v>
      </c>
      <c r="B26" s="531" t="s">
        <v>554</v>
      </c>
      <c r="C26" s="533"/>
      <c r="D26" s="534"/>
      <c r="E26" s="535">
        <v>16</v>
      </c>
      <c r="F26" s="41">
        <f t="shared" si="9"/>
        <v>2.125</v>
      </c>
      <c r="G26" s="520">
        <v>34</v>
      </c>
      <c r="H26" s="522">
        <v>65</v>
      </c>
      <c r="I26" s="523">
        <v>1</v>
      </c>
      <c r="J26" s="524">
        <v>1</v>
      </c>
      <c r="K26" s="530">
        <v>18</v>
      </c>
      <c r="L26" s="526">
        <f t="shared" si="1"/>
        <v>2.3888888888888888</v>
      </c>
      <c r="M26" s="520">
        <v>43</v>
      </c>
      <c r="N26" s="530">
        <v>19</v>
      </c>
      <c r="O26" s="41">
        <f t="shared" si="2"/>
        <v>2.4736842105263159</v>
      </c>
      <c r="P26" s="520">
        <v>47</v>
      </c>
      <c r="Q26" s="527">
        <v>19</v>
      </c>
      <c r="R26" s="41">
        <f t="shared" si="3"/>
        <v>2.6842105263157894</v>
      </c>
      <c r="S26" s="520">
        <v>51</v>
      </c>
      <c r="T26" s="527">
        <v>19</v>
      </c>
      <c r="U26" s="41">
        <f t="shared" si="4"/>
        <v>2.8947368421052633</v>
      </c>
      <c r="V26" s="520">
        <v>55</v>
      </c>
      <c r="W26" s="527">
        <v>19</v>
      </c>
      <c r="X26" s="41">
        <f t="shared" si="5"/>
        <v>3.1052631578947367</v>
      </c>
      <c r="Y26" s="520">
        <v>59</v>
      </c>
      <c r="Z26" s="527">
        <v>19</v>
      </c>
      <c r="AA26" s="521">
        <f t="shared" si="6"/>
        <v>3.1052631578947367</v>
      </c>
      <c r="AB26" s="520">
        <v>59</v>
      </c>
      <c r="AC26" s="527">
        <v>19</v>
      </c>
      <c r="AD26" s="41">
        <f t="shared" si="7"/>
        <v>3.1052631578947367</v>
      </c>
      <c r="AE26" s="520">
        <v>59</v>
      </c>
      <c r="AF26" s="527">
        <v>19</v>
      </c>
      <c r="AG26" s="41">
        <f t="shared" si="8"/>
        <v>2.6315789473684212</v>
      </c>
      <c r="AH26" s="520">
        <v>50</v>
      </c>
    </row>
    <row r="27" spans="1:34" ht="15.75">
      <c r="A27" s="43">
        <v>24</v>
      </c>
      <c r="B27" s="536" t="s">
        <v>555</v>
      </c>
      <c r="C27" s="533"/>
      <c r="D27" s="534"/>
      <c r="E27" s="535">
        <v>18</v>
      </c>
      <c r="F27" s="41">
        <f t="shared" si="9"/>
        <v>5.5555555555555552E-2</v>
      </c>
      <c r="G27" s="534">
        <v>1</v>
      </c>
      <c r="H27" s="522">
        <v>1</v>
      </c>
      <c r="I27" s="523">
        <v>0</v>
      </c>
      <c r="J27" s="524">
        <v>0</v>
      </c>
      <c r="K27" s="530">
        <v>22</v>
      </c>
      <c r="L27" s="526">
        <f t="shared" si="1"/>
        <v>4.5454545454545456E-2</v>
      </c>
      <c r="M27" s="534">
        <v>1</v>
      </c>
      <c r="N27" s="530">
        <v>22</v>
      </c>
      <c r="O27" s="41">
        <f t="shared" si="2"/>
        <v>4.5454545454545456E-2</v>
      </c>
      <c r="P27" s="534">
        <v>1</v>
      </c>
      <c r="Q27" s="527">
        <v>22</v>
      </c>
      <c r="R27" s="41">
        <f t="shared" si="3"/>
        <v>4.5454545454545456E-2</v>
      </c>
      <c r="S27" s="534">
        <v>1</v>
      </c>
      <c r="T27" s="527">
        <v>22</v>
      </c>
      <c r="U27" s="41">
        <f t="shared" si="4"/>
        <v>4.5454545454545456E-2</v>
      </c>
      <c r="V27" s="534">
        <v>1</v>
      </c>
      <c r="W27" s="527">
        <v>22</v>
      </c>
      <c r="X27" s="41">
        <f t="shared" si="5"/>
        <v>4.5454545454545456E-2</v>
      </c>
      <c r="Y27" s="534">
        <v>1</v>
      </c>
      <c r="Z27" s="527">
        <v>22</v>
      </c>
      <c r="AA27" s="521">
        <f t="shared" si="6"/>
        <v>4.5454545454545456E-2</v>
      </c>
      <c r="AB27" s="534">
        <v>1</v>
      </c>
      <c r="AC27" s="527">
        <v>22</v>
      </c>
      <c r="AD27" s="41">
        <f t="shared" si="7"/>
        <v>4.5454545454545456E-2</v>
      </c>
      <c r="AE27" s="534">
        <v>1</v>
      </c>
      <c r="AF27" s="527">
        <v>22</v>
      </c>
      <c r="AG27" s="41">
        <f t="shared" si="8"/>
        <v>4.5454545454545456E-2</v>
      </c>
      <c r="AH27" s="534">
        <v>1</v>
      </c>
    </row>
    <row r="28" spans="1:34" ht="15.75">
      <c r="A28" s="43">
        <v>25</v>
      </c>
      <c r="B28" s="536" t="s">
        <v>556</v>
      </c>
      <c r="C28" s="533"/>
      <c r="D28" s="534"/>
      <c r="E28" s="535">
        <v>38</v>
      </c>
      <c r="F28" s="41">
        <f t="shared" si="9"/>
        <v>0.23684210526315788</v>
      </c>
      <c r="G28" s="534">
        <v>9</v>
      </c>
      <c r="H28" s="522">
        <v>9</v>
      </c>
      <c r="I28" s="523">
        <v>0</v>
      </c>
      <c r="J28" s="524">
        <v>0</v>
      </c>
      <c r="K28" s="530">
        <v>38</v>
      </c>
      <c r="L28" s="526">
        <f t="shared" si="1"/>
        <v>0.23684210526315788</v>
      </c>
      <c r="M28" s="534">
        <v>9</v>
      </c>
      <c r="N28" s="530">
        <v>38</v>
      </c>
      <c r="O28" s="41">
        <f t="shared" si="2"/>
        <v>0.23684210526315788</v>
      </c>
      <c r="P28" s="534">
        <v>9</v>
      </c>
      <c r="Q28" s="527">
        <v>38</v>
      </c>
      <c r="R28" s="41">
        <f t="shared" si="3"/>
        <v>0.23684210526315788</v>
      </c>
      <c r="S28" s="534">
        <v>9</v>
      </c>
      <c r="T28" s="527">
        <v>38</v>
      </c>
      <c r="U28" s="41">
        <f t="shared" si="4"/>
        <v>0.23684210526315788</v>
      </c>
      <c r="V28" s="534">
        <v>9</v>
      </c>
      <c r="W28" s="527">
        <v>38</v>
      </c>
      <c r="X28" s="41">
        <f t="shared" si="5"/>
        <v>0.23684210526315788</v>
      </c>
      <c r="Y28" s="534">
        <v>9</v>
      </c>
      <c r="Z28" s="527">
        <v>38</v>
      </c>
      <c r="AA28" s="521">
        <f t="shared" si="6"/>
        <v>0.23684210526315788</v>
      </c>
      <c r="AB28" s="534">
        <v>9</v>
      </c>
      <c r="AC28" s="527">
        <v>38</v>
      </c>
      <c r="AD28" s="41">
        <f t="shared" si="7"/>
        <v>0.23684210526315788</v>
      </c>
      <c r="AE28" s="534">
        <v>9</v>
      </c>
      <c r="AF28" s="527">
        <v>38</v>
      </c>
      <c r="AG28" s="41">
        <f t="shared" si="8"/>
        <v>0.23684210526315788</v>
      </c>
      <c r="AH28" s="534">
        <v>9</v>
      </c>
    </row>
    <row r="29" spans="1:34" ht="15.75">
      <c r="A29" s="43">
        <v>26</v>
      </c>
      <c r="B29" s="536" t="s">
        <v>557</v>
      </c>
      <c r="C29" s="533"/>
      <c r="D29" s="534"/>
      <c r="E29" s="535">
        <v>17</v>
      </c>
      <c r="F29" s="41">
        <f t="shared" si="9"/>
        <v>0.82352941176470584</v>
      </c>
      <c r="G29" s="534">
        <v>14</v>
      </c>
      <c r="H29" s="522">
        <v>14</v>
      </c>
      <c r="I29" s="523">
        <v>0</v>
      </c>
      <c r="J29" s="524">
        <v>0</v>
      </c>
      <c r="K29" s="530">
        <v>17</v>
      </c>
      <c r="L29" s="526">
        <f t="shared" si="1"/>
        <v>0.82352941176470584</v>
      </c>
      <c r="M29" s="534">
        <v>14</v>
      </c>
      <c r="N29" s="530">
        <v>17</v>
      </c>
      <c r="O29" s="41">
        <f t="shared" si="2"/>
        <v>0.82352941176470584</v>
      </c>
      <c r="P29" s="534">
        <v>14</v>
      </c>
      <c r="Q29" s="527">
        <v>17</v>
      </c>
      <c r="R29" s="41">
        <f t="shared" si="3"/>
        <v>0.82352941176470584</v>
      </c>
      <c r="S29" s="534">
        <v>14</v>
      </c>
      <c r="T29" s="527">
        <v>17</v>
      </c>
      <c r="U29" s="41">
        <f t="shared" si="4"/>
        <v>0.82352941176470584</v>
      </c>
      <c r="V29" s="534">
        <v>14</v>
      </c>
      <c r="W29" s="527">
        <v>17</v>
      </c>
      <c r="X29" s="41">
        <f t="shared" si="5"/>
        <v>0.82352941176470584</v>
      </c>
      <c r="Y29" s="534">
        <v>14</v>
      </c>
      <c r="Z29" s="527">
        <v>17</v>
      </c>
      <c r="AA29" s="521">
        <f t="shared" si="6"/>
        <v>0.82352941176470584</v>
      </c>
      <c r="AB29" s="534">
        <v>14</v>
      </c>
      <c r="AC29" s="527">
        <v>17</v>
      </c>
      <c r="AD29" s="41">
        <f t="shared" si="7"/>
        <v>0.82352941176470584</v>
      </c>
      <c r="AE29" s="534">
        <v>14</v>
      </c>
      <c r="AF29" s="527">
        <v>17</v>
      </c>
      <c r="AG29" s="41">
        <f t="shared" si="8"/>
        <v>0.82352941176470584</v>
      </c>
      <c r="AH29" s="534">
        <v>14</v>
      </c>
    </row>
    <row r="30" spans="1:34" ht="15.75">
      <c r="A30" s="4"/>
      <c r="B30" s="537" t="s">
        <v>558</v>
      </c>
      <c r="C30" s="534">
        <f>SUM(C4:C29)</f>
        <v>0</v>
      </c>
      <c r="D30" s="534">
        <f t="shared" ref="D30:AH30" si="10">SUM(D4:D29)</f>
        <v>0</v>
      </c>
      <c r="E30" s="534">
        <f t="shared" si="10"/>
        <v>976</v>
      </c>
      <c r="F30" s="538">
        <f t="shared" si="9"/>
        <v>2.1352459016393444</v>
      </c>
      <c r="G30" s="534">
        <f t="shared" si="10"/>
        <v>2084</v>
      </c>
      <c r="H30" s="522">
        <f>SUM(H4:H29)</f>
        <v>2936</v>
      </c>
      <c r="I30" s="534">
        <f>SUM(I4:I29)</f>
        <v>15</v>
      </c>
      <c r="J30" s="534"/>
      <c r="K30" s="525">
        <f t="shared" si="10"/>
        <v>1064</v>
      </c>
      <c r="L30" s="526">
        <f t="shared" si="1"/>
        <v>2.1710526315789473</v>
      </c>
      <c r="M30" s="534">
        <f t="shared" si="10"/>
        <v>2310</v>
      </c>
      <c r="N30" s="525">
        <f t="shared" si="10"/>
        <v>1104</v>
      </c>
      <c r="O30" s="538">
        <f>P30/N30</f>
        <v>2.2074275362318843</v>
      </c>
      <c r="P30" s="534">
        <f t="shared" si="10"/>
        <v>2437</v>
      </c>
      <c r="Q30" s="525">
        <f t="shared" si="10"/>
        <v>1145</v>
      </c>
      <c r="R30" s="538">
        <f>S30/Q30</f>
        <v>2.2602620087336245</v>
      </c>
      <c r="S30" s="534">
        <f t="shared" si="10"/>
        <v>2588</v>
      </c>
      <c r="T30" s="525">
        <f t="shared" si="10"/>
        <v>1173</v>
      </c>
      <c r="U30" s="538">
        <f>V30/T30</f>
        <v>2.3222506393861893</v>
      </c>
      <c r="V30" s="534">
        <f t="shared" si="10"/>
        <v>2724</v>
      </c>
      <c r="W30" s="525">
        <f t="shared" si="10"/>
        <v>1205</v>
      </c>
      <c r="X30" s="41">
        <f t="shared" si="5"/>
        <v>2.3427385892116184</v>
      </c>
      <c r="Y30" s="534">
        <f t="shared" si="10"/>
        <v>2823</v>
      </c>
      <c r="Z30" s="525">
        <f t="shared" si="10"/>
        <v>1246</v>
      </c>
      <c r="AA30" s="521">
        <f t="shared" si="6"/>
        <v>2.49438202247191</v>
      </c>
      <c r="AB30" s="534">
        <f t="shared" si="10"/>
        <v>3108</v>
      </c>
      <c r="AC30" s="525">
        <f t="shared" si="10"/>
        <v>1244</v>
      </c>
      <c r="AD30" s="538">
        <f>AE30/AC30</f>
        <v>2.4983922829581995</v>
      </c>
      <c r="AE30" s="534">
        <f t="shared" si="10"/>
        <v>3108</v>
      </c>
      <c r="AF30" s="525">
        <f t="shared" si="10"/>
        <v>1239</v>
      </c>
      <c r="AG30" s="538">
        <f>AH30/AF30</f>
        <v>2.5012106537530268</v>
      </c>
      <c r="AH30" s="534">
        <f t="shared" si="10"/>
        <v>3099</v>
      </c>
    </row>
  </sheetData>
  <mergeCells count="10">
    <mergeCell ref="B1:F1"/>
    <mergeCell ref="D2:G2"/>
    <mergeCell ref="K2:M2"/>
    <mergeCell ref="AC2:AE2"/>
    <mergeCell ref="AF2:AH2"/>
    <mergeCell ref="N2:P2"/>
    <mergeCell ref="Q2:S2"/>
    <mergeCell ref="T2:V2"/>
    <mergeCell ref="W2:Y2"/>
    <mergeCell ref="Z2:A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AH26"/>
  <sheetViews>
    <sheetView workbookViewId="0">
      <selection activeCell="AB41" sqref="AB41"/>
    </sheetView>
  </sheetViews>
  <sheetFormatPr defaultRowHeight="15"/>
  <cols>
    <col min="1" max="1" width="3.42578125" customWidth="1"/>
    <col min="2" max="2" width="25.7109375" customWidth="1"/>
    <col min="3" max="3" width="6.140625" hidden="1" customWidth="1"/>
    <col min="4" max="4" width="6.42578125" hidden="1" customWidth="1"/>
    <col min="5" max="5" width="6.42578125" customWidth="1"/>
    <col min="6" max="6" width="5" customWidth="1"/>
    <col min="7" max="7" width="5.5703125" customWidth="1"/>
    <col min="8" max="10" width="5.5703125" hidden="1" customWidth="1"/>
    <col min="11" max="34" width="5.7109375" customWidth="1"/>
  </cols>
  <sheetData>
    <row r="1" spans="1:34" ht="15.75" thickBot="1"/>
    <row r="2" spans="1:34" ht="18">
      <c r="A2" s="4"/>
      <c r="B2" s="505" t="s">
        <v>513</v>
      </c>
      <c r="C2" s="4"/>
      <c r="D2" s="539" t="s">
        <v>559</v>
      </c>
      <c r="E2" s="723" t="s">
        <v>514</v>
      </c>
      <c r="F2" s="724"/>
      <c r="G2" s="725"/>
      <c r="H2" s="540"/>
      <c r="I2" s="540"/>
      <c r="J2" s="540"/>
      <c r="K2" s="721" t="s">
        <v>515</v>
      </c>
      <c r="L2" s="721"/>
      <c r="M2" s="722"/>
      <c r="N2" s="721" t="s">
        <v>516</v>
      </c>
      <c r="O2" s="721"/>
      <c r="P2" s="722"/>
      <c r="Q2" s="721" t="s">
        <v>517</v>
      </c>
      <c r="R2" s="721"/>
      <c r="S2" s="722"/>
      <c r="T2" s="721" t="s">
        <v>518</v>
      </c>
      <c r="U2" s="721"/>
      <c r="V2" s="722"/>
      <c r="W2" s="721" t="s">
        <v>519</v>
      </c>
      <c r="X2" s="721"/>
      <c r="Y2" s="722"/>
      <c r="Z2" s="719" t="s">
        <v>520</v>
      </c>
      <c r="AA2" s="719"/>
      <c r="AB2" s="720"/>
      <c r="AC2" s="719" t="s">
        <v>521</v>
      </c>
      <c r="AD2" s="719"/>
      <c r="AE2" s="720"/>
      <c r="AF2" s="721" t="s">
        <v>522</v>
      </c>
      <c r="AG2" s="721"/>
      <c r="AH2" s="722"/>
    </row>
    <row r="3" spans="1:34" ht="128.25">
      <c r="A3" s="4"/>
      <c r="B3" s="507" t="s">
        <v>199</v>
      </c>
      <c r="C3" s="541"/>
      <c r="D3" s="542"/>
      <c r="E3" s="510" t="s">
        <v>523</v>
      </c>
      <c r="F3" s="543" t="s">
        <v>524</v>
      </c>
      <c r="G3" s="544" t="s">
        <v>525</v>
      </c>
      <c r="H3" s="545"/>
      <c r="I3" s="546" t="s">
        <v>526</v>
      </c>
      <c r="J3" s="546" t="s">
        <v>527</v>
      </c>
      <c r="K3" s="547" t="s">
        <v>528</v>
      </c>
      <c r="L3" s="548" t="s">
        <v>524</v>
      </c>
      <c r="M3" s="549" t="s">
        <v>525</v>
      </c>
      <c r="N3" s="547" t="s">
        <v>528</v>
      </c>
      <c r="O3" s="548" t="s">
        <v>524</v>
      </c>
      <c r="P3" s="549" t="s">
        <v>525</v>
      </c>
      <c r="Q3" s="547" t="s">
        <v>528</v>
      </c>
      <c r="R3" s="548" t="s">
        <v>524</v>
      </c>
      <c r="S3" s="549" t="s">
        <v>525</v>
      </c>
      <c r="T3" s="547" t="s">
        <v>528</v>
      </c>
      <c r="U3" s="548" t="s">
        <v>524</v>
      </c>
      <c r="V3" s="549" t="s">
        <v>525</v>
      </c>
      <c r="W3" s="547" t="s">
        <v>528</v>
      </c>
      <c r="X3" s="548" t="s">
        <v>524</v>
      </c>
      <c r="Y3" s="549" t="s">
        <v>525</v>
      </c>
      <c r="Z3" s="547" t="s">
        <v>528</v>
      </c>
      <c r="AA3" s="548" t="s">
        <v>524</v>
      </c>
      <c r="AB3" s="549" t="s">
        <v>525</v>
      </c>
      <c r="AC3" s="547" t="s">
        <v>528</v>
      </c>
      <c r="AD3" s="548" t="s">
        <v>524</v>
      </c>
      <c r="AE3" s="549" t="s">
        <v>525</v>
      </c>
      <c r="AF3" s="547" t="s">
        <v>528</v>
      </c>
      <c r="AG3" s="548" t="s">
        <v>524</v>
      </c>
      <c r="AH3" s="549" t="s">
        <v>525</v>
      </c>
    </row>
    <row r="4" spans="1:34" ht="31.5">
      <c r="A4" s="211">
        <v>1</v>
      </c>
      <c r="B4" s="550" t="s">
        <v>560</v>
      </c>
      <c r="C4" s="519"/>
      <c r="D4" s="551"/>
      <c r="E4" s="551">
        <v>181</v>
      </c>
      <c r="F4" s="552">
        <f t="shared" ref="F4:F26" si="0">G4/E4</f>
        <v>2.4475138121546962</v>
      </c>
      <c r="G4" s="551">
        <v>443</v>
      </c>
      <c r="H4" s="553">
        <v>550</v>
      </c>
      <c r="I4" s="554">
        <v>2</v>
      </c>
      <c r="J4" s="555">
        <v>3</v>
      </c>
      <c r="K4" s="556">
        <v>189</v>
      </c>
      <c r="L4" s="552">
        <f>M4/K4</f>
        <v>2.6455026455026456</v>
      </c>
      <c r="M4" s="551">
        <v>500</v>
      </c>
      <c r="N4" s="556">
        <v>189</v>
      </c>
      <c r="O4" s="557">
        <f>P4/N4</f>
        <v>2.7407407407407409</v>
      </c>
      <c r="P4" s="551">
        <v>518</v>
      </c>
      <c r="Q4" s="558">
        <v>192</v>
      </c>
      <c r="R4" s="557">
        <f>S4/Q4</f>
        <v>2.7916666666666665</v>
      </c>
      <c r="S4" s="551">
        <v>536</v>
      </c>
      <c r="T4" s="558">
        <v>195</v>
      </c>
      <c r="U4" s="557">
        <f>V4/T4</f>
        <v>2.8205128205128207</v>
      </c>
      <c r="V4" s="551">
        <v>550</v>
      </c>
      <c r="W4" s="558">
        <v>197</v>
      </c>
      <c r="X4" s="557">
        <f>Y4/W4</f>
        <v>2.7918781725888326</v>
      </c>
      <c r="Y4" s="551">
        <v>550</v>
      </c>
      <c r="Z4" s="558">
        <v>199</v>
      </c>
      <c r="AA4" s="552">
        <f>AB4/Z4</f>
        <v>2.8994974874371859</v>
      </c>
      <c r="AB4" s="551">
        <v>577</v>
      </c>
      <c r="AC4" s="558">
        <v>199</v>
      </c>
      <c r="AD4" s="557">
        <f>AE4/AC4</f>
        <v>2.8994974874371859</v>
      </c>
      <c r="AE4" s="551">
        <v>577</v>
      </c>
      <c r="AF4" s="558">
        <v>198</v>
      </c>
      <c r="AG4" s="557">
        <f>AH4/AF4</f>
        <v>2.9141414141414139</v>
      </c>
      <c r="AH4" s="551">
        <v>577</v>
      </c>
    </row>
    <row r="5" spans="1:34" ht="15.75">
      <c r="A5" s="43">
        <v>2</v>
      </c>
      <c r="B5" s="559" t="s">
        <v>561</v>
      </c>
      <c r="C5" s="528"/>
      <c r="D5" s="529"/>
      <c r="E5" s="529">
        <v>13</v>
      </c>
      <c r="F5" s="521">
        <f t="shared" si="0"/>
        <v>4</v>
      </c>
      <c r="G5" s="520">
        <v>52</v>
      </c>
      <c r="H5" s="522">
        <v>64</v>
      </c>
      <c r="I5" s="523">
        <v>0</v>
      </c>
      <c r="J5" s="524">
        <v>1</v>
      </c>
      <c r="K5" s="530">
        <v>16</v>
      </c>
      <c r="L5" s="552">
        <f t="shared" ref="L5:L26" si="1">M5/K5</f>
        <v>3.8125</v>
      </c>
      <c r="M5" s="520">
        <v>61</v>
      </c>
      <c r="N5" s="530">
        <v>16</v>
      </c>
      <c r="O5" s="41">
        <f t="shared" ref="O5:O24" si="2">P5/N5</f>
        <v>4</v>
      </c>
      <c r="P5" s="520">
        <v>64</v>
      </c>
      <c r="Q5" s="530">
        <v>17</v>
      </c>
      <c r="R5" s="41">
        <f t="shared" ref="R5:R24" si="3">S5/Q5</f>
        <v>3.7647058823529411</v>
      </c>
      <c r="S5" s="520">
        <v>64</v>
      </c>
      <c r="T5" s="530">
        <v>18</v>
      </c>
      <c r="U5" s="41">
        <f t="shared" ref="U5:U24" si="4">V5/T5</f>
        <v>3.5555555555555554</v>
      </c>
      <c r="V5" s="520">
        <v>64</v>
      </c>
      <c r="W5" s="530">
        <v>19</v>
      </c>
      <c r="X5" s="41">
        <f t="shared" ref="X5:X26" si="5">Y5/W5</f>
        <v>3.3684210526315788</v>
      </c>
      <c r="Y5" s="520">
        <v>64</v>
      </c>
      <c r="Z5" s="530">
        <v>20</v>
      </c>
      <c r="AA5" s="521">
        <f t="shared" ref="AA5:AA26" si="6">AB5/Z5</f>
        <v>3.2</v>
      </c>
      <c r="AB5" s="520">
        <v>64</v>
      </c>
      <c r="AC5" s="530">
        <v>18</v>
      </c>
      <c r="AD5" s="41">
        <f t="shared" ref="AD5:AD26" si="7">AE5/AC5</f>
        <v>3.5555555555555554</v>
      </c>
      <c r="AE5" s="520">
        <v>64</v>
      </c>
      <c r="AF5" s="530">
        <v>18</v>
      </c>
      <c r="AG5" s="41">
        <f t="shared" ref="AG5:AG26" si="8">AH5/AF5</f>
        <v>3.5555555555555554</v>
      </c>
      <c r="AH5" s="520">
        <v>64</v>
      </c>
    </row>
    <row r="6" spans="1:34" ht="15.75">
      <c r="A6" s="43">
        <v>3</v>
      </c>
      <c r="B6" s="559" t="s">
        <v>562</v>
      </c>
      <c r="C6" s="528"/>
      <c r="D6" s="520"/>
      <c r="E6" s="520">
        <v>3</v>
      </c>
      <c r="F6" s="521">
        <f t="shared" si="0"/>
        <v>2</v>
      </c>
      <c r="G6" s="520">
        <v>6</v>
      </c>
      <c r="H6" s="522">
        <v>17</v>
      </c>
      <c r="I6" s="523">
        <v>1</v>
      </c>
      <c r="J6" s="524" t="s">
        <v>563</v>
      </c>
      <c r="K6" s="525">
        <v>4</v>
      </c>
      <c r="L6" s="552">
        <f t="shared" si="1"/>
        <v>2.5</v>
      </c>
      <c r="M6" s="520">
        <v>10</v>
      </c>
      <c r="N6" s="525">
        <v>4</v>
      </c>
      <c r="O6" s="41">
        <f t="shared" si="2"/>
        <v>2.75</v>
      </c>
      <c r="P6" s="520">
        <v>11</v>
      </c>
      <c r="Q6" s="530">
        <v>4</v>
      </c>
      <c r="R6" s="41">
        <f t="shared" si="3"/>
        <v>3</v>
      </c>
      <c r="S6" s="520">
        <v>12</v>
      </c>
      <c r="T6" s="530">
        <v>4</v>
      </c>
      <c r="U6" s="41">
        <f t="shared" si="4"/>
        <v>3.25</v>
      </c>
      <c r="V6" s="520">
        <v>13</v>
      </c>
      <c r="W6" s="530">
        <v>5</v>
      </c>
      <c r="X6" s="41">
        <f t="shared" si="5"/>
        <v>3.4</v>
      </c>
      <c r="Y6" s="520">
        <v>17</v>
      </c>
      <c r="Z6" s="530">
        <v>6</v>
      </c>
      <c r="AA6" s="521">
        <f t="shared" si="6"/>
        <v>2.8333333333333335</v>
      </c>
      <c r="AB6" s="520">
        <v>17</v>
      </c>
      <c r="AC6" s="530">
        <v>6</v>
      </c>
      <c r="AD6" s="41">
        <f t="shared" si="7"/>
        <v>2.8333333333333335</v>
      </c>
      <c r="AE6" s="520">
        <v>17</v>
      </c>
      <c r="AF6" s="530">
        <v>6</v>
      </c>
      <c r="AG6" s="41">
        <f t="shared" si="8"/>
        <v>2.8333333333333335</v>
      </c>
      <c r="AH6" s="520">
        <v>17</v>
      </c>
    </row>
    <row r="7" spans="1:34" ht="15.75">
      <c r="A7" s="43">
        <v>4</v>
      </c>
      <c r="B7" s="559" t="s">
        <v>564</v>
      </c>
      <c r="C7" s="528"/>
      <c r="D7" s="520"/>
      <c r="E7" s="520">
        <v>109</v>
      </c>
      <c r="F7" s="521">
        <f t="shared" si="0"/>
        <v>2.3669724770642202</v>
      </c>
      <c r="G7" s="520">
        <v>258</v>
      </c>
      <c r="H7" s="522">
        <v>422</v>
      </c>
      <c r="I7" s="523">
        <v>2</v>
      </c>
      <c r="J7" s="524">
        <v>4.5</v>
      </c>
      <c r="K7" s="525">
        <v>119</v>
      </c>
      <c r="L7" s="552">
        <f t="shared" si="1"/>
        <v>2.7142857142857144</v>
      </c>
      <c r="M7" s="520">
        <v>323</v>
      </c>
      <c r="N7" s="525">
        <v>119</v>
      </c>
      <c r="O7" s="41">
        <f t="shared" si="2"/>
        <v>2.8907563025210083</v>
      </c>
      <c r="P7" s="520">
        <v>344</v>
      </c>
      <c r="Q7" s="525">
        <v>124</v>
      </c>
      <c r="R7" s="41">
        <f t="shared" si="3"/>
        <v>2.943548387096774</v>
      </c>
      <c r="S7" s="520">
        <v>365</v>
      </c>
      <c r="T7" s="525">
        <v>127</v>
      </c>
      <c r="U7" s="41">
        <f t="shared" si="4"/>
        <v>3.0393700787401574</v>
      </c>
      <c r="V7" s="520">
        <v>386</v>
      </c>
      <c r="W7" s="525">
        <v>131</v>
      </c>
      <c r="X7" s="41">
        <f t="shared" si="5"/>
        <v>3.2213740458015265</v>
      </c>
      <c r="Y7" s="520">
        <v>422</v>
      </c>
      <c r="Z7" s="525">
        <v>136</v>
      </c>
      <c r="AA7" s="521">
        <f t="shared" si="6"/>
        <v>3.1029411764705883</v>
      </c>
      <c r="AB7" s="520">
        <v>422</v>
      </c>
      <c r="AC7" s="525">
        <v>136</v>
      </c>
      <c r="AD7" s="41">
        <f t="shared" si="7"/>
        <v>3.1029411764705883</v>
      </c>
      <c r="AE7" s="520">
        <v>422</v>
      </c>
      <c r="AF7" s="525">
        <v>135</v>
      </c>
      <c r="AG7" s="41">
        <f t="shared" si="8"/>
        <v>3.1259259259259258</v>
      </c>
      <c r="AH7" s="520">
        <v>422</v>
      </c>
    </row>
    <row r="8" spans="1:34" ht="15.75">
      <c r="A8" s="43">
        <v>5</v>
      </c>
      <c r="B8" s="559" t="s">
        <v>565</v>
      </c>
      <c r="C8" s="528"/>
      <c r="D8" s="529"/>
      <c r="E8" s="529">
        <v>51</v>
      </c>
      <c r="F8" s="521">
        <f t="shared" si="0"/>
        <v>2</v>
      </c>
      <c r="G8" s="520">
        <v>102</v>
      </c>
      <c r="H8" s="522">
        <v>165</v>
      </c>
      <c r="I8" s="523">
        <v>1</v>
      </c>
      <c r="J8" s="524">
        <v>2</v>
      </c>
      <c r="K8" s="530">
        <v>55</v>
      </c>
      <c r="L8" s="552">
        <f t="shared" si="1"/>
        <v>2.2545454545454544</v>
      </c>
      <c r="M8" s="520">
        <v>124</v>
      </c>
      <c r="N8" s="530">
        <v>55</v>
      </c>
      <c r="O8" s="41">
        <f t="shared" si="2"/>
        <v>2.3818181818181818</v>
      </c>
      <c r="P8" s="520">
        <v>131</v>
      </c>
      <c r="Q8" s="530">
        <v>57</v>
      </c>
      <c r="R8" s="41">
        <f t="shared" si="3"/>
        <v>2.4210526315789473</v>
      </c>
      <c r="S8" s="520">
        <v>138</v>
      </c>
      <c r="T8" s="530">
        <v>58</v>
      </c>
      <c r="U8" s="41">
        <f t="shared" si="4"/>
        <v>2.5</v>
      </c>
      <c r="V8" s="520">
        <v>145</v>
      </c>
      <c r="W8" s="530">
        <v>59</v>
      </c>
      <c r="X8" s="41">
        <f t="shared" si="5"/>
        <v>2.7966101694915255</v>
      </c>
      <c r="Y8" s="520">
        <v>165</v>
      </c>
      <c r="Z8" s="530">
        <v>60</v>
      </c>
      <c r="AA8" s="521">
        <f t="shared" si="6"/>
        <v>2.9333333333333331</v>
      </c>
      <c r="AB8" s="520">
        <v>176</v>
      </c>
      <c r="AC8" s="530">
        <v>60</v>
      </c>
      <c r="AD8" s="41">
        <f t="shared" si="7"/>
        <v>2.9333333333333331</v>
      </c>
      <c r="AE8" s="520">
        <v>176</v>
      </c>
      <c r="AF8" s="530">
        <v>60</v>
      </c>
      <c r="AG8" s="41">
        <f t="shared" si="8"/>
        <v>2.9333333333333331</v>
      </c>
      <c r="AH8" s="520">
        <v>176</v>
      </c>
    </row>
    <row r="9" spans="1:34" ht="15.75">
      <c r="A9" s="43">
        <v>6</v>
      </c>
      <c r="B9" s="559" t="s">
        <v>566</v>
      </c>
      <c r="C9" s="528"/>
      <c r="D9" s="529"/>
      <c r="E9" s="529">
        <v>8</v>
      </c>
      <c r="F9" s="521">
        <f t="shared" si="0"/>
        <v>5.875</v>
      </c>
      <c r="G9" s="520">
        <v>47</v>
      </c>
      <c r="H9" s="522">
        <v>55</v>
      </c>
      <c r="I9" s="523">
        <v>0</v>
      </c>
      <c r="J9" s="524">
        <v>1</v>
      </c>
      <c r="K9" s="530">
        <v>10</v>
      </c>
      <c r="L9" s="552">
        <f t="shared" si="1"/>
        <v>5.3</v>
      </c>
      <c r="M9" s="520">
        <v>53</v>
      </c>
      <c r="N9" s="530">
        <v>10</v>
      </c>
      <c r="O9" s="41">
        <f t="shared" si="2"/>
        <v>5.5</v>
      </c>
      <c r="P9" s="520">
        <v>55</v>
      </c>
      <c r="Q9" s="530">
        <v>10</v>
      </c>
      <c r="R9" s="41">
        <f t="shared" si="3"/>
        <v>5.5</v>
      </c>
      <c r="S9" s="520">
        <v>55</v>
      </c>
      <c r="T9" s="530">
        <v>11</v>
      </c>
      <c r="U9" s="41">
        <f t="shared" si="4"/>
        <v>5</v>
      </c>
      <c r="V9" s="520">
        <v>55</v>
      </c>
      <c r="W9" s="530">
        <v>12</v>
      </c>
      <c r="X9" s="41">
        <f t="shared" si="5"/>
        <v>4.583333333333333</v>
      </c>
      <c r="Y9" s="520">
        <v>55</v>
      </c>
      <c r="Z9" s="530">
        <v>13</v>
      </c>
      <c r="AA9" s="521">
        <f t="shared" si="6"/>
        <v>4.2307692307692308</v>
      </c>
      <c r="AB9" s="520">
        <v>55</v>
      </c>
      <c r="AC9" s="530">
        <v>11</v>
      </c>
      <c r="AD9" s="41">
        <f t="shared" si="7"/>
        <v>5</v>
      </c>
      <c r="AE9" s="520">
        <v>55</v>
      </c>
      <c r="AF9" s="530">
        <v>11</v>
      </c>
      <c r="AG9" s="41">
        <f t="shared" si="8"/>
        <v>4.5454545454545459</v>
      </c>
      <c r="AH9" s="520">
        <v>50</v>
      </c>
    </row>
    <row r="10" spans="1:34" ht="15.75">
      <c r="A10" s="43">
        <v>7</v>
      </c>
      <c r="B10" s="559" t="s">
        <v>567</v>
      </c>
      <c r="C10" s="528"/>
      <c r="D10" s="520"/>
      <c r="E10" s="520">
        <v>44</v>
      </c>
      <c r="F10" s="521">
        <f t="shared" si="0"/>
        <v>3.7954545454545454</v>
      </c>
      <c r="G10" s="520">
        <v>167</v>
      </c>
      <c r="H10" s="522">
        <v>186</v>
      </c>
      <c r="I10" s="523">
        <v>0</v>
      </c>
      <c r="J10" s="524">
        <v>2</v>
      </c>
      <c r="K10" s="525">
        <v>48</v>
      </c>
      <c r="L10" s="552">
        <f t="shared" si="1"/>
        <v>3.8541666666666665</v>
      </c>
      <c r="M10" s="520">
        <v>185</v>
      </c>
      <c r="N10" s="525">
        <v>50</v>
      </c>
      <c r="O10" s="41">
        <f t="shared" si="2"/>
        <v>3.72</v>
      </c>
      <c r="P10" s="520">
        <v>186</v>
      </c>
      <c r="Q10" s="525">
        <v>50</v>
      </c>
      <c r="R10" s="41">
        <f t="shared" si="3"/>
        <v>3.72</v>
      </c>
      <c r="S10" s="520">
        <v>186</v>
      </c>
      <c r="T10" s="525">
        <v>52</v>
      </c>
      <c r="U10" s="41">
        <f t="shared" si="4"/>
        <v>3.5769230769230771</v>
      </c>
      <c r="V10" s="520">
        <v>186</v>
      </c>
      <c r="W10" s="525">
        <v>53</v>
      </c>
      <c r="X10" s="41">
        <f t="shared" si="5"/>
        <v>3.5094339622641511</v>
      </c>
      <c r="Y10" s="520">
        <v>186</v>
      </c>
      <c r="Z10" s="525">
        <v>54</v>
      </c>
      <c r="AA10" s="521">
        <f t="shared" si="6"/>
        <v>3.4444444444444446</v>
      </c>
      <c r="AB10" s="520">
        <v>186</v>
      </c>
      <c r="AC10" s="525">
        <v>54</v>
      </c>
      <c r="AD10" s="41">
        <f t="shared" si="7"/>
        <v>3.4444444444444446</v>
      </c>
      <c r="AE10" s="520">
        <v>186</v>
      </c>
      <c r="AF10" s="525">
        <v>54</v>
      </c>
      <c r="AG10" s="41">
        <f t="shared" si="8"/>
        <v>3.4444444444444446</v>
      </c>
      <c r="AH10" s="520">
        <v>186</v>
      </c>
    </row>
    <row r="11" spans="1:34">
      <c r="A11" s="43">
        <v>8</v>
      </c>
      <c r="B11" s="560" t="s">
        <v>568</v>
      </c>
      <c r="C11" s="528"/>
      <c r="D11" s="520"/>
      <c r="E11" s="520">
        <v>34</v>
      </c>
      <c r="F11" s="521">
        <f t="shared" si="0"/>
        <v>2.8823529411764706</v>
      </c>
      <c r="G11" s="520">
        <v>98</v>
      </c>
      <c r="H11" s="522">
        <v>133</v>
      </c>
      <c r="I11" s="523">
        <v>0</v>
      </c>
      <c r="J11" s="524" t="s">
        <v>540</v>
      </c>
      <c r="K11" s="525">
        <v>35</v>
      </c>
      <c r="L11" s="552">
        <f t="shared" si="1"/>
        <v>3.3142857142857145</v>
      </c>
      <c r="M11" s="520">
        <v>116</v>
      </c>
      <c r="N11" s="525">
        <v>35</v>
      </c>
      <c r="O11" s="41">
        <f t="shared" si="2"/>
        <v>3.4857142857142858</v>
      </c>
      <c r="P11" s="520">
        <v>122</v>
      </c>
      <c r="Q11" s="525">
        <v>35</v>
      </c>
      <c r="R11" s="41">
        <f t="shared" si="3"/>
        <v>3.657142857142857</v>
      </c>
      <c r="S11" s="520">
        <v>128</v>
      </c>
      <c r="T11" s="525">
        <v>36</v>
      </c>
      <c r="U11" s="41">
        <f t="shared" si="4"/>
        <v>3.6944444444444446</v>
      </c>
      <c r="V11" s="520">
        <v>133</v>
      </c>
      <c r="W11" s="525">
        <v>37</v>
      </c>
      <c r="X11" s="41">
        <f t="shared" si="5"/>
        <v>3.5945945945945947</v>
      </c>
      <c r="Y11" s="520">
        <v>133</v>
      </c>
      <c r="Z11" s="525">
        <v>38</v>
      </c>
      <c r="AA11" s="521">
        <f t="shared" si="6"/>
        <v>3.5</v>
      </c>
      <c r="AB11" s="520">
        <v>133</v>
      </c>
      <c r="AC11" s="525">
        <v>38</v>
      </c>
      <c r="AD11" s="41">
        <f t="shared" si="7"/>
        <v>3.5</v>
      </c>
      <c r="AE11" s="520">
        <v>133</v>
      </c>
      <c r="AF11" s="525">
        <v>38</v>
      </c>
      <c r="AG11" s="41">
        <f t="shared" si="8"/>
        <v>3.5</v>
      </c>
      <c r="AH11" s="520">
        <v>133</v>
      </c>
    </row>
    <row r="12" spans="1:34" ht="31.5">
      <c r="A12" s="43">
        <v>9</v>
      </c>
      <c r="B12" s="561" t="s">
        <v>569</v>
      </c>
      <c r="C12" s="528"/>
      <c r="D12" s="520"/>
      <c r="E12" s="520">
        <v>25</v>
      </c>
      <c r="F12" s="521">
        <f t="shared" si="0"/>
        <v>2.44</v>
      </c>
      <c r="G12" s="520">
        <v>61</v>
      </c>
      <c r="H12" s="522">
        <v>96</v>
      </c>
      <c r="I12" s="523">
        <v>0</v>
      </c>
      <c r="J12" s="524">
        <v>1</v>
      </c>
      <c r="K12" s="525">
        <v>27</v>
      </c>
      <c r="L12" s="552">
        <f t="shared" si="1"/>
        <v>2.8148148148148149</v>
      </c>
      <c r="M12" s="520">
        <v>76</v>
      </c>
      <c r="N12" s="525">
        <v>28</v>
      </c>
      <c r="O12" s="41">
        <f t="shared" si="2"/>
        <v>2.8928571428571428</v>
      </c>
      <c r="P12" s="520">
        <v>81</v>
      </c>
      <c r="Q12" s="525">
        <v>28</v>
      </c>
      <c r="R12" s="41">
        <f t="shared" si="3"/>
        <v>3.0714285714285716</v>
      </c>
      <c r="S12" s="520">
        <v>86</v>
      </c>
      <c r="T12" s="525">
        <v>29</v>
      </c>
      <c r="U12" s="41">
        <f t="shared" si="4"/>
        <v>3.1379310344827585</v>
      </c>
      <c r="V12" s="520">
        <v>91</v>
      </c>
      <c r="W12" s="525">
        <v>30</v>
      </c>
      <c r="X12" s="41">
        <f t="shared" si="5"/>
        <v>3.2</v>
      </c>
      <c r="Y12" s="520">
        <v>96</v>
      </c>
      <c r="Z12" s="525">
        <v>31</v>
      </c>
      <c r="AA12" s="521">
        <f t="shared" si="6"/>
        <v>3.096774193548387</v>
      </c>
      <c r="AB12" s="520">
        <v>96</v>
      </c>
      <c r="AC12" s="525">
        <v>31</v>
      </c>
      <c r="AD12" s="41">
        <f t="shared" si="7"/>
        <v>3.096774193548387</v>
      </c>
      <c r="AE12" s="520">
        <v>96</v>
      </c>
      <c r="AF12" s="525">
        <v>31</v>
      </c>
      <c r="AG12" s="41">
        <f t="shared" si="8"/>
        <v>3.096774193548387</v>
      </c>
      <c r="AH12" s="520">
        <v>96</v>
      </c>
    </row>
    <row r="13" spans="1:34" ht="26.25">
      <c r="A13" s="43">
        <v>10</v>
      </c>
      <c r="B13" s="562" t="s">
        <v>570</v>
      </c>
      <c r="C13" s="528"/>
      <c r="D13" s="520"/>
      <c r="E13" s="520">
        <v>2</v>
      </c>
      <c r="F13" s="521">
        <f t="shared" si="0"/>
        <v>8.5</v>
      </c>
      <c r="G13" s="520">
        <v>17</v>
      </c>
      <c r="H13" s="522">
        <v>28</v>
      </c>
      <c r="I13" s="523">
        <v>0</v>
      </c>
      <c r="J13" s="524" t="s">
        <v>540</v>
      </c>
      <c r="K13" s="525">
        <v>3</v>
      </c>
      <c r="L13" s="552">
        <f t="shared" si="1"/>
        <v>7.666666666666667</v>
      </c>
      <c r="M13" s="520">
        <v>23</v>
      </c>
      <c r="N13" s="525">
        <v>3</v>
      </c>
      <c r="O13" s="41">
        <f t="shared" si="2"/>
        <v>8.3333333333333339</v>
      </c>
      <c r="P13" s="520">
        <v>25</v>
      </c>
      <c r="Q13" s="525">
        <v>4</v>
      </c>
      <c r="R13" s="41">
        <f t="shared" si="3"/>
        <v>7</v>
      </c>
      <c r="S13" s="520">
        <v>28</v>
      </c>
      <c r="T13" s="525">
        <v>4</v>
      </c>
      <c r="U13" s="41">
        <f t="shared" si="4"/>
        <v>7</v>
      </c>
      <c r="V13" s="520">
        <v>28</v>
      </c>
      <c r="W13" s="525">
        <v>5</v>
      </c>
      <c r="X13" s="41">
        <f t="shared" si="5"/>
        <v>5.6</v>
      </c>
      <c r="Y13" s="520">
        <v>28</v>
      </c>
      <c r="Z13" s="525">
        <v>5</v>
      </c>
      <c r="AA13" s="521">
        <f t="shared" si="6"/>
        <v>5.6</v>
      </c>
      <c r="AB13" s="520">
        <v>28</v>
      </c>
      <c r="AC13" s="525">
        <v>3</v>
      </c>
      <c r="AD13" s="41">
        <f t="shared" si="7"/>
        <v>9.3333333333333339</v>
      </c>
      <c r="AE13" s="520">
        <v>28</v>
      </c>
      <c r="AF13" s="525">
        <v>3</v>
      </c>
      <c r="AG13" s="41">
        <f t="shared" si="8"/>
        <v>8.3333333333333339</v>
      </c>
      <c r="AH13" s="520">
        <v>25</v>
      </c>
    </row>
    <row r="14" spans="1:34" ht="15.75">
      <c r="A14" s="43">
        <v>11</v>
      </c>
      <c r="B14" s="559" t="s">
        <v>571</v>
      </c>
      <c r="C14" s="528"/>
      <c r="D14" s="529"/>
      <c r="E14" s="529">
        <v>135</v>
      </c>
      <c r="F14" s="521">
        <f t="shared" si="0"/>
        <v>1.9259259259259258</v>
      </c>
      <c r="G14" s="520">
        <v>260</v>
      </c>
      <c r="H14" s="522">
        <v>381</v>
      </c>
      <c r="I14" s="523">
        <v>2</v>
      </c>
      <c r="J14" s="524">
        <v>2</v>
      </c>
      <c r="K14" s="530">
        <v>139</v>
      </c>
      <c r="L14" s="552">
        <f t="shared" si="1"/>
        <v>2.2086330935251799</v>
      </c>
      <c r="M14" s="520">
        <v>307</v>
      </c>
      <c r="N14" s="530">
        <v>141</v>
      </c>
      <c r="O14" s="41">
        <f t="shared" si="2"/>
        <v>2.2836879432624113</v>
      </c>
      <c r="P14" s="520">
        <v>322</v>
      </c>
      <c r="Q14" s="530">
        <v>143</v>
      </c>
      <c r="R14" s="41">
        <f t="shared" si="3"/>
        <v>2.3566433566433567</v>
      </c>
      <c r="S14" s="520">
        <v>337</v>
      </c>
      <c r="T14" s="530">
        <v>145</v>
      </c>
      <c r="U14" s="41">
        <f t="shared" si="4"/>
        <v>2.4275862068965517</v>
      </c>
      <c r="V14" s="520">
        <v>352</v>
      </c>
      <c r="W14" s="530">
        <v>146</v>
      </c>
      <c r="X14" s="41">
        <f t="shared" si="5"/>
        <v>2.5136986301369864</v>
      </c>
      <c r="Y14" s="520">
        <v>367</v>
      </c>
      <c r="Z14" s="530">
        <v>148</v>
      </c>
      <c r="AA14" s="521">
        <f t="shared" si="6"/>
        <v>2.7972972972972974</v>
      </c>
      <c r="AB14" s="520">
        <v>414</v>
      </c>
      <c r="AC14" s="530">
        <v>148</v>
      </c>
      <c r="AD14" s="41">
        <f t="shared" si="7"/>
        <v>2.7972972972972974</v>
      </c>
      <c r="AE14" s="520">
        <v>414</v>
      </c>
      <c r="AF14" s="530">
        <v>147</v>
      </c>
      <c r="AG14" s="41">
        <f t="shared" si="8"/>
        <v>2.8163265306122449</v>
      </c>
      <c r="AH14" s="520">
        <v>414</v>
      </c>
    </row>
    <row r="15" spans="1:34" ht="15.75">
      <c r="A15" s="43">
        <v>12</v>
      </c>
      <c r="B15" s="559" t="s">
        <v>572</v>
      </c>
      <c r="C15" s="528"/>
      <c r="D15" s="520"/>
      <c r="E15" s="520">
        <v>143</v>
      </c>
      <c r="F15" s="521">
        <f t="shared" si="0"/>
        <v>1.8951048951048952</v>
      </c>
      <c r="G15" s="520">
        <v>271</v>
      </c>
      <c r="H15" s="522">
        <v>435</v>
      </c>
      <c r="I15" s="523">
        <v>2</v>
      </c>
      <c r="J15" s="524">
        <v>4</v>
      </c>
      <c r="K15" s="525">
        <v>151</v>
      </c>
      <c r="L15" s="552">
        <f t="shared" si="1"/>
        <v>2.2052980132450331</v>
      </c>
      <c r="M15" s="520">
        <v>333</v>
      </c>
      <c r="N15" s="525">
        <v>155</v>
      </c>
      <c r="O15" s="41">
        <f t="shared" si="2"/>
        <v>2.2774193548387096</v>
      </c>
      <c r="P15" s="520">
        <v>353</v>
      </c>
      <c r="Q15" s="525">
        <v>159</v>
      </c>
      <c r="R15" s="41">
        <f t="shared" si="3"/>
        <v>2.3459119496855347</v>
      </c>
      <c r="S15" s="520">
        <v>373</v>
      </c>
      <c r="T15" s="525">
        <v>161</v>
      </c>
      <c r="U15" s="41">
        <f t="shared" si="4"/>
        <v>2.4968944099378882</v>
      </c>
      <c r="V15" s="520">
        <v>402</v>
      </c>
      <c r="W15" s="525">
        <v>163</v>
      </c>
      <c r="X15" s="41">
        <f t="shared" si="5"/>
        <v>2.6441717791411041</v>
      </c>
      <c r="Y15" s="520">
        <v>431</v>
      </c>
      <c r="Z15" s="525">
        <v>165</v>
      </c>
      <c r="AA15" s="521">
        <f t="shared" si="6"/>
        <v>2.8666666666666667</v>
      </c>
      <c r="AB15" s="520">
        <v>473</v>
      </c>
      <c r="AC15" s="525">
        <v>165</v>
      </c>
      <c r="AD15" s="41">
        <f t="shared" si="7"/>
        <v>2.8666666666666667</v>
      </c>
      <c r="AE15" s="520">
        <v>473</v>
      </c>
      <c r="AF15" s="525">
        <v>164</v>
      </c>
      <c r="AG15" s="41">
        <f t="shared" si="8"/>
        <v>2.8841463414634148</v>
      </c>
      <c r="AH15" s="520">
        <v>473</v>
      </c>
    </row>
    <row r="16" spans="1:34" ht="15.75">
      <c r="A16" s="43">
        <v>13</v>
      </c>
      <c r="B16" s="559" t="s">
        <v>573</v>
      </c>
      <c r="C16" s="528"/>
      <c r="D16" s="529"/>
      <c r="E16" s="529">
        <v>109</v>
      </c>
      <c r="F16" s="521">
        <f t="shared" si="0"/>
        <v>2.0091743119266057</v>
      </c>
      <c r="G16" s="520">
        <v>219</v>
      </c>
      <c r="H16" s="522">
        <v>331</v>
      </c>
      <c r="I16" s="523">
        <v>2</v>
      </c>
      <c r="J16" s="524">
        <v>4</v>
      </c>
      <c r="K16" s="530">
        <v>117</v>
      </c>
      <c r="L16" s="552">
        <f t="shared" si="1"/>
        <v>2.2478632478632479</v>
      </c>
      <c r="M16" s="520">
        <v>263</v>
      </c>
      <c r="N16" s="530">
        <v>121</v>
      </c>
      <c r="O16" s="41">
        <f t="shared" si="2"/>
        <v>2.2975206611570247</v>
      </c>
      <c r="P16" s="520">
        <v>278</v>
      </c>
      <c r="Q16" s="530">
        <v>125</v>
      </c>
      <c r="R16" s="41">
        <f t="shared" si="3"/>
        <v>2.3439999999999999</v>
      </c>
      <c r="S16" s="520">
        <v>293</v>
      </c>
      <c r="T16" s="530">
        <v>129</v>
      </c>
      <c r="U16" s="41">
        <f t="shared" si="4"/>
        <v>2.387596899224806</v>
      </c>
      <c r="V16" s="520">
        <v>308</v>
      </c>
      <c r="W16" s="530">
        <v>132</v>
      </c>
      <c r="X16" s="41">
        <f t="shared" si="5"/>
        <v>2.4469696969696968</v>
      </c>
      <c r="Y16" s="520">
        <v>323</v>
      </c>
      <c r="Z16" s="530">
        <v>134</v>
      </c>
      <c r="AA16" s="521">
        <f t="shared" si="6"/>
        <v>2.7985074626865671</v>
      </c>
      <c r="AB16" s="520">
        <v>375</v>
      </c>
      <c r="AC16" s="530">
        <v>134</v>
      </c>
      <c r="AD16" s="41">
        <f t="shared" si="7"/>
        <v>2.7985074626865671</v>
      </c>
      <c r="AE16" s="520">
        <v>375</v>
      </c>
      <c r="AF16" s="530">
        <v>134</v>
      </c>
      <c r="AG16" s="41">
        <f t="shared" si="8"/>
        <v>2.7985074626865671</v>
      </c>
      <c r="AH16" s="520">
        <v>375</v>
      </c>
    </row>
    <row r="17" spans="1:34" ht="15.75">
      <c r="A17" s="43">
        <v>14</v>
      </c>
      <c r="B17" s="559" t="s">
        <v>574</v>
      </c>
      <c r="C17" s="528"/>
      <c r="D17" s="520"/>
      <c r="E17" s="520">
        <v>119</v>
      </c>
      <c r="F17" s="521">
        <f t="shared" si="0"/>
        <v>2.0588235294117645</v>
      </c>
      <c r="G17" s="520">
        <v>245</v>
      </c>
      <c r="H17" s="522">
        <v>409</v>
      </c>
      <c r="I17" s="523">
        <v>2</v>
      </c>
      <c r="J17" s="524">
        <v>4</v>
      </c>
      <c r="K17" s="525">
        <v>127</v>
      </c>
      <c r="L17" s="552">
        <f t="shared" si="1"/>
        <v>2.4173228346456694</v>
      </c>
      <c r="M17" s="520">
        <v>307</v>
      </c>
      <c r="N17" s="525">
        <v>131</v>
      </c>
      <c r="O17" s="41">
        <f t="shared" si="2"/>
        <v>2.4503816793893129</v>
      </c>
      <c r="P17" s="520">
        <v>321</v>
      </c>
      <c r="Q17" s="525">
        <v>135</v>
      </c>
      <c r="R17" s="41">
        <f t="shared" si="3"/>
        <v>2.5259259259259261</v>
      </c>
      <c r="S17" s="520">
        <v>341</v>
      </c>
      <c r="T17" s="525">
        <v>139</v>
      </c>
      <c r="U17" s="41">
        <f t="shared" si="4"/>
        <v>2.5971223021582732</v>
      </c>
      <c r="V17" s="520">
        <v>361</v>
      </c>
      <c r="W17" s="525">
        <v>142</v>
      </c>
      <c r="X17" s="41">
        <f t="shared" si="5"/>
        <v>2.683098591549296</v>
      </c>
      <c r="Y17" s="520">
        <v>381</v>
      </c>
      <c r="Z17" s="525">
        <v>144</v>
      </c>
      <c r="AA17" s="521">
        <f t="shared" si="6"/>
        <v>2.8402777777777777</v>
      </c>
      <c r="AB17" s="520">
        <v>409</v>
      </c>
      <c r="AC17" s="525">
        <v>144</v>
      </c>
      <c r="AD17" s="41">
        <f t="shared" si="7"/>
        <v>2.8402777777777777</v>
      </c>
      <c r="AE17" s="520">
        <v>409</v>
      </c>
      <c r="AF17" s="525">
        <v>144</v>
      </c>
      <c r="AG17" s="41">
        <f t="shared" si="8"/>
        <v>2.8402777777777777</v>
      </c>
      <c r="AH17" s="520">
        <v>409</v>
      </c>
    </row>
    <row r="18" spans="1:34">
      <c r="A18" s="43">
        <v>15</v>
      </c>
      <c r="B18" s="563" t="s">
        <v>575</v>
      </c>
      <c r="C18" s="528"/>
      <c r="D18" s="529"/>
      <c r="E18" s="529">
        <v>23</v>
      </c>
      <c r="F18" s="521">
        <f t="shared" si="0"/>
        <v>1.6521739130434783</v>
      </c>
      <c r="G18" s="520">
        <v>38</v>
      </c>
      <c r="H18" s="522">
        <v>44</v>
      </c>
      <c r="I18" s="523">
        <v>0</v>
      </c>
      <c r="J18" s="524">
        <v>0</v>
      </c>
      <c r="K18" s="530">
        <v>23</v>
      </c>
      <c r="L18" s="552">
        <f t="shared" si="1"/>
        <v>1.7826086956521738</v>
      </c>
      <c r="M18" s="520">
        <v>41</v>
      </c>
      <c r="N18" s="530">
        <v>23</v>
      </c>
      <c r="O18" s="41">
        <f t="shared" si="2"/>
        <v>1.7826086956521738</v>
      </c>
      <c r="P18" s="520">
        <v>41</v>
      </c>
      <c r="Q18" s="530">
        <v>23</v>
      </c>
      <c r="R18" s="41">
        <f t="shared" si="3"/>
        <v>1.7826086956521738</v>
      </c>
      <c r="S18" s="520">
        <v>41</v>
      </c>
      <c r="T18" s="530">
        <v>23</v>
      </c>
      <c r="U18" s="41">
        <f t="shared" si="4"/>
        <v>1.7826086956521738</v>
      </c>
      <c r="V18" s="520">
        <v>41</v>
      </c>
      <c r="W18" s="530">
        <v>23</v>
      </c>
      <c r="X18" s="41">
        <f t="shared" si="5"/>
        <v>1.9130434782608696</v>
      </c>
      <c r="Y18" s="520">
        <v>44</v>
      </c>
      <c r="Z18" s="530">
        <v>23</v>
      </c>
      <c r="AA18" s="521">
        <f t="shared" si="6"/>
        <v>1.9130434782608696</v>
      </c>
      <c r="AB18" s="520">
        <v>44</v>
      </c>
      <c r="AC18" s="530">
        <v>23</v>
      </c>
      <c r="AD18" s="41">
        <f t="shared" si="7"/>
        <v>1.9130434782608696</v>
      </c>
      <c r="AE18" s="520">
        <v>44</v>
      </c>
      <c r="AF18" s="530">
        <v>23</v>
      </c>
      <c r="AG18" s="41">
        <f t="shared" si="8"/>
        <v>1.9130434782608696</v>
      </c>
      <c r="AH18" s="520">
        <v>44</v>
      </c>
    </row>
    <row r="19" spans="1:34">
      <c r="A19" s="43">
        <v>16</v>
      </c>
      <c r="B19" s="564" t="s">
        <v>576</v>
      </c>
      <c r="C19" s="528"/>
      <c r="D19" s="529"/>
      <c r="E19" s="529">
        <v>50</v>
      </c>
      <c r="F19" s="521">
        <f t="shared" si="0"/>
        <v>0.98</v>
      </c>
      <c r="G19" s="520">
        <v>49</v>
      </c>
      <c r="H19" s="522">
        <v>62</v>
      </c>
      <c r="I19" s="523">
        <v>0</v>
      </c>
      <c r="J19" s="524">
        <v>0</v>
      </c>
      <c r="K19" s="530">
        <v>50</v>
      </c>
      <c r="L19" s="552">
        <f t="shared" si="1"/>
        <v>1.04</v>
      </c>
      <c r="M19" s="520">
        <v>52</v>
      </c>
      <c r="N19" s="530">
        <v>50</v>
      </c>
      <c r="O19" s="41">
        <f t="shared" si="2"/>
        <v>1.04</v>
      </c>
      <c r="P19" s="520">
        <v>52</v>
      </c>
      <c r="Q19" s="530">
        <v>50</v>
      </c>
      <c r="R19" s="41">
        <f t="shared" si="3"/>
        <v>1.06</v>
      </c>
      <c r="S19" s="520">
        <v>53</v>
      </c>
      <c r="T19" s="530">
        <v>50</v>
      </c>
      <c r="U19" s="41">
        <f t="shared" si="4"/>
        <v>1.04</v>
      </c>
      <c r="V19" s="520">
        <v>52</v>
      </c>
      <c r="W19" s="530">
        <v>50</v>
      </c>
      <c r="X19" s="41">
        <f t="shared" si="5"/>
        <v>1.04</v>
      </c>
      <c r="Y19" s="520">
        <v>52</v>
      </c>
      <c r="Z19" s="530">
        <v>50</v>
      </c>
      <c r="AA19" s="521">
        <f t="shared" si="6"/>
        <v>1.24</v>
      </c>
      <c r="AB19" s="520">
        <v>62</v>
      </c>
      <c r="AC19" s="530">
        <v>50</v>
      </c>
      <c r="AD19" s="41">
        <f t="shared" si="7"/>
        <v>1.24</v>
      </c>
      <c r="AE19" s="520">
        <v>62</v>
      </c>
      <c r="AF19" s="530">
        <v>50</v>
      </c>
      <c r="AG19" s="41">
        <f t="shared" si="8"/>
        <v>1.24</v>
      </c>
      <c r="AH19" s="520">
        <v>62</v>
      </c>
    </row>
    <row r="20" spans="1:34">
      <c r="A20" s="43">
        <v>17</v>
      </c>
      <c r="B20" s="564" t="s">
        <v>577</v>
      </c>
      <c r="C20" s="528"/>
      <c r="D20" s="529"/>
      <c r="E20" s="529">
        <v>59</v>
      </c>
      <c r="F20" s="521">
        <f t="shared" si="0"/>
        <v>0.88135593220338981</v>
      </c>
      <c r="G20" s="520">
        <v>52</v>
      </c>
      <c r="H20" s="522">
        <v>71</v>
      </c>
      <c r="I20" s="523">
        <v>0</v>
      </c>
      <c r="J20" s="524">
        <v>0</v>
      </c>
      <c r="K20" s="530">
        <v>59</v>
      </c>
      <c r="L20" s="552">
        <f t="shared" si="1"/>
        <v>0.98305084745762716</v>
      </c>
      <c r="M20" s="520">
        <v>58</v>
      </c>
      <c r="N20" s="530">
        <v>59</v>
      </c>
      <c r="O20" s="41">
        <f t="shared" si="2"/>
        <v>0.98305084745762716</v>
      </c>
      <c r="P20" s="520">
        <v>58</v>
      </c>
      <c r="Q20" s="530">
        <v>59</v>
      </c>
      <c r="R20" s="41">
        <f t="shared" si="3"/>
        <v>1.0169491525423728</v>
      </c>
      <c r="S20" s="520">
        <v>60</v>
      </c>
      <c r="T20" s="530">
        <v>59</v>
      </c>
      <c r="U20" s="41">
        <f t="shared" si="4"/>
        <v>0.98305084745762716</v>
      </c>
      <c r="V20" s="520">
        <v>58</v>
      </c>
      <c r="W20" s="530">
        <v>59</v>
      </c>
      <c r="X20" s="41">
        <f t="shared" si="5"/>
        <v>0.98305084745762716</v>
      </c>
      <c r="Y20" s="520">
        <v>58</v>
      </c>
      <c r="Z20" s="530">
        <v>59</v>
      </c>
      <c r="AA20" s="521">
        <f t="shared" si="6"/>
        <v>1.2033898305084745</v>
      </c>
      <c r="AB20" s="520">
        <v>71</v>
      </c>
      <c r="AC20" s="530">
        <v>59</v>
      </c>
      <c r="AD20" s="41">
        <f t="shared" si="7"/>
        <v>1.2033898305084745</v>
      </c>
      <c r="AE20" s="520">
        <v>71</v>
      </c>
      <c r="AF20" s="530">
        <v>59</v>
      </c>
      <c r="AG20" s="41">
        <f t="shared" si="8"/>
        <v>1.2033898305084745</v>
      </c>
      <c r="AH20" s="520">
        <v>71</v>
      </c>
    </row>
    <row r="21" spans="1:34">
      <c r="A21" s="43">
        <v>18</v>
      </c>
      <c r="B21" s="564" t="s">
        <v>578</v>
      </c>
      <c r="C21" s="528"/>
      <c r="D21" s="529"/>
      <c r="E21" s="529">
        <v>21</v>
      </c>
      <c r="F21" s="521">
        <f t="shared" si="0"/>
        <v>1.1428571428571428</v>
      </c>
      <c r="G21" s="520">
        <v>24</v>
      </c>
      <c r="H21" s="522">
        <v>41</v>
      </c>
      <c r="I21" s="523">
        <v>0</v>
      </c>
      <c r="J21" s="524">
        <v>0</v>
      </c>
      <c r="K21" s="530">
        <v>21</v>
      </c>
      <c r="L21" s="552">
        <f t="shared" si="1"/>
        <v>1.4285714285714286</v>
      </c>
      <c r="M21" s="520">
        <v>30</v>
      </c>
      <c r="N21" s="530">
        <v>21</v>
      </c>
      <c r="O21" s="41">
        <f t="shared" si="2"/>
        <v>1.4285714285714286</v>
      </c>
      <c r="P21" s="520">
        <v>30</v>
      </c>
      <c r="Q21" s="530">
        <v>21</v>
      </c>
      <c r="R21" s="41">
        <f t="shared" si="3"/>
        <v>1.4285714285714286</v>
      </c>
      <c r="S21" s="520">
        <v>30</v>
      </c>
      <c r="T21" s="530">
        <v>21</v>
      </c>
      <c r="U21" s="41">
        <f t="shared" si="4"/>
        <v>1.4285714285714286</v>
      </c>
      <c r="V21" s="520">
        <v>30</v>
      </c>
      <c r="W21" s="530">
        <v>21</v>
      </c>
      <c r="X21" s="41">
        <f t="shared" si="5"/>
        <v>1.6666666666666667</v>
      </c>
      <c r="Y21" s="520">
        <v>35</v>
      </c>
      <c r="Z21" s="530">
        <v>21</v>
      </c>
      <c r="AA21" s="521">
        <f t="shared" si="6"/>
        <v>1.9523809523809523</v>
      </c>
      <c r="AB21" s="520">
        <v>41</v>
      </c>
      <c r="AC21" s="530">
        <v>21</v>
      </c>
      <c r="AD21" s="41">
        <f t="shared" si="7"/>
        <v>1.9523809523809523</v>
      </c>
      <c r="AE21" s="520">
        <v>41</v>
      </c>
      <c r="AF21" s="530">
        <v>21</v>
      </c>
      <c r="AG21" s="41">
        <f t="shared" si="8"/>
        <v>1.9523809523809523</v>
      </c>
      <c r="AH21" s="520">
        <v>41</v>
      </c>
    </row>
    <row r="22" spans="1:34" ht="15.75">
      <c r="A22" s="43">
        <v>19</v>
      </c>
      <c r="B22" s="565" t="s">
        <v>579</v>
      </c>
      <c r="C22" s="528"/>
      <c r="D22" s="529"/>
      <c r="E22" s="529">
        <v>17</v>
      </c>
      <c r="F22" s="521">
        <f t="shared" si="0"/>
        <v>1.1176470588235294</v>
      </c>
      <c r="G22" s="520">
        <v>19</v>
      </c>
      <c r="H22" s="522">
        <v>38</v>
      </c>
      <c r="I22" s="523">
        <v>0</v>
      </c>
      <c r="J22" s="524">
        <v>1</v>
      </c>
      <c r="K22" s="530">
        <v>19</v>
      </c>
      <c r="L22" s="552">
        <f t="shared" si="1"/>
        <v>1.3157894736842106</v>
      </c>
      <c r="M22" s="520">
        <v>25</v>
      </c>
      <c r="N22" s="530">
        <v>20</v>
      </c>
      <c r="O22" s="41">
        <f t="shared" si="2"/>
        <v>1.25</v>
      </c>
      <c r="P22" s="520">
        <v>25</v>
      </c>
      <c r="Q22" s="530">
        <v>21</v>
      </c>
      <c r="R22" s="41">
        <f t="shared" si="3"/>
        <v>1.1904761904761905</v>
      </c>
      <c r="S22" s="520">
        <v>25</v>
      </c>
      <c r="T22" s="530">
        <v>22</v>
      </c>
      <c r="U22" s="41">
        <f t="shared" si="4"/>
        <v>1.1363636363636365</v>
      </c>
      <c r="V22" s="520">
        <v>25</v>
      </c>
      <c r="W22" s="530">
        <v>22</v>
      </c>
      <c r="X22" s="41">
        <f t="shared" si="5"/>
        <v>1.4090909090909092</v>
      </c>
      <c r="Y22" s="520">
        <v>31</v>
      </c>
      <c r="Z22" s="530">
        <v>22</v>
      </c>
      <c r="AA22" s="521">
        <f t="shared" si="6"/>
        <v>1.7272727272727273</v>
      </c>
      <c r="AB22" s="520">
        <v>38</v>
      </c>
      <c r="AC22" s="530">
        <v>22</v>
      </c>
      <c r="AD22" s="41">
        <f t="shared" si="7"/>
        <v>1.7272727272727273</v>
      </c>
      <c r="AE22" s="520">
        <v>38</v>
      </c>
      <c r="AF22" s="530">
        <v>22</v>
      </c>
      <c r="AG22" s="41">
        <f t="shared" si="8"/>
        <v>1.7272727272727273</v>
      </c>
      <c r="AH22" s="520">
        <v>38</v>
      </c>
    </row>
    <row r="23" spans="1:34" ht="15.75">
      <c r="A23" s="43">
        <v>20</v>
      </c>
      <c r="B23" s="559" t="s">
        <v>580</v>
      </c>
      <c r="C23" s="528"/>
      <c r="D23" s="529"/>
      <c r="E23" s="520">
        <v>11</v>
      </c>
      <c r="F23" s="521">
        <f t="shared" si="0"/>
        <v>0.81818181818181823</v>
      </c>
      <c r="G23" s="520">
        <v>9</v>
      </c>
      <c r="H23" s="522">
        <v>28</v>
      </c>
      <c r="I23" s="523">
        <v>0</v>
      </c>
      <c r="J23" s="524">
        <v>1</v>
      </c>
      <c r="K23" s="525">
        <v>13</v>
      </c>
      <c r="L23" s="552">
        <f t="shared" si="1"/>
        <v>1.1538461538461537</v>
      </c>
      <c r="M23" s="520">
        <v>15</v>
      </c>
      <c r="N23" s="525">
        <v>14</v>
      </c>
      <c r="O23" s="41">
        <f t="shared" si="2"/>
        <v>1.0714285714285714</v>
      </c>
      <c r="P23" s="520">
        <v>15</v>
      </c>
      <c r="Q23" s="525">
        <v>15</v>
      </c>
      <c r="R23" s="41">
        <f t="shared" si="3"/>
        <v>1</v>
      </c>
      <c r="S23" s="520">
        <v>15</v>
      </c>
      <c r="T23" s="525">
        <v>16</v>
      </c>
      <c r="U23" s="41">
        <f t="shared" si="4"/>
        <v>0.9375</v>
      </c>
      <c r="V23" s="520">
        <v>15</v>
      </c>
      <c r="W23" s="525">
        <v>16</v>
      </c>
      <c r="X23" s="41">
        <f t="shared" si="5"/>
        <v>1.375</v>
      </c>
      <c r="Y23" s="520">
        <v>22</v>
      </c>
      <c r="Z23" s="525">
        <v>16</v>
      </c>
      <c r="AA23" s="521">
        <f t="shared" si="6"/>
        <v>1.75</v>
      </c>
      <c r="AB23" s="520">
        <v>28</v>
      </c>
      <c r="AC23" s="525">
        <v>16</v>
      </c>
      <c r="AD23" s="41">
        <f t="shared" si="7"/>
        <v>1.75</v>
      </c>
      <c r="AE23" s="520">
        <v>28</v>
      </c>
      <c r="AF23" s="525">
        <v>16</v>
      </c>
      <c r="AG23" s="41">
        <f t="shared" si="8"/>
        <v>1.75</v>
      </c>
      <c r="AH23" s="520">
        <v>28</v>
      </c>
    </row>
    <row r="24" spans="1:34" ht="31.5">
      <c r="A24" s="43">
        <v>21</v>
      </c>
      <c r="B24" s="561" t="s">
        <v>581</v>
      </c>
      <c r="C24" s="528"/>
      <c r="D24" s="520"/>
      <c r="E24" s="529">
        <v>49</v>
      </c>
      <c r="F24" s="521">
        <f t="shared" si="0"/>
        <v>4.8775510204081636</v>
      </c>
      <c r="G24" s="520">
        <v>239</v>
      </c>
      <c r="H24" s="522">
        <v>317</v>
      </c>
      <c r="I24" s="523">
        <v>1</v>
      </c>
      <c r="J24" s="524">
        <v>6</v>
      </c>
      <c r="K24" s="530">
        <v>55</v>
      </c>
      <c r="L24" s="552">
        <f t="shared" si="1"/>
        <v>5.3090909090909095</v>
      </c>
      <c r="M24" s="520">
        <v>292</v>
      </c>
      <c r="N24" s="530">
        <v>61</v>
      </c>
      <c r="O24" s="41">
        <f t="shared" si="2"/>
        <v>5.0327868852459012</v>
      </c>
      <c r="P24" s="520">
        <v>307</v>
      </c>
      <c r="Q24" s="530">
        <v>67</v>
      </c>
      <c r="R24" s="41">
        <f t="shared" si="3"/>
        <v>4.7313432835820892</v>
      </c>
      <c r="S24" s="520">
        <v>317</v>
      </c>
      <c r="T24" s="530">
        <v>73</v>
      </c>
      <c r="U24" s="41">
        <f t="shared" si="4"/>
        <v>4.3424657534246576</v>
      </c>
      <c r="V24" s="520">
        <v>317</v>
      </c>
      <c r="W24" s="530">
        <v>76</v>
      </c>
      <c r="X24" s="41">
        <f t="shared" si="5"/>
        <v>4.1710526315789478</v>
      </c>
      <c r="Y24" s="520">
        <v>317</v>
      </c>
      <c r="Z24" s="530">
        <v>76</v>
      </c>
      <c r="AA24" s="521">
        <f t="shared" si="6"/>
        <v>4.1710526315789478</v>
      </c>
      <c r="AB24" s="520">
        <v>317</v>
      </c>
      <c r="AC24" s="530">
        <v>76</v>
      </c>
      <c r="AD24" s="41">
        <f t="shared" si="7"/>
        <v>4.1710526315789478</v>
      </c>
      <c r="AE24" s="520">
        <v>317</v>
      </c>
      <c r="AF24" s="530">
        <v>76</v>
      </c>
      <c r="AG24" s="41">
        <f t="shared" si="8"/>
        <v>4.1710526315789478</v>
      </c>
      <c r="AH24" s="520">
        <v>317</v>
      </c>
    </row>
    <row r="25" spans="1:34" ht="15.75">
      <c r="A25" s="43">
        <v>22</v>
      </c>
      <c r="B25" s="536" t="s">
        <v>582</v>
      </c>
      <c r="C25" s="528"/>
      <c r="D25" s="520"/>
      <c r="E25" s="529">
        <v>5</v>
      </c>
      <c r="F25" s="566">
        <f t="shared" si="0"/>
        <v>0.2</v>
      </c>
      <c r="G25" s="520">
        <v>1</v>
      </c>
      <c r="H25" s="522"/>
      <c r="I25" s="523">
        <v>0</v>
      </c>
      <c r="J25" s="524">
        <v>0</v>
      </c>
      <c r="K25" s="530">
        <v>0</v>
      </c>
      <c r="L25" s="552">
        <v>0</v>
      </c>
      <c r="M25" s="520">
        <v>0</v>
      </c>
      <c r="N25" s="530">
        <v>0</v>
      </c>
      <c r="O25" s="41">
        <v>0</v>
      </c>
      <c r="P25" s="520">
        <v>0</v>
      </c>
      <c r="Q25" s="530">
        <v>0</v>
      </c>
      <c r="R25" s="41">
        <v>0</v>
      </c>
      <c r="S25" s="520">
        <v>0</v>
      </c>
      <c r="T25" s="530">
        <v>0</v>
      </c>
      <c r="U25" s="41">
        <v>0</v>
      </c>
      <c r="V25" s="520">
        <v>0</v>
      </c>
      <c r="W25" s="530">
        <v>0</v>
      </c>
      <c r="X25" s="41">
        <v>0</v>
      </c>
      <c r="Y25" s="520">
        <v>0</v>
      </c>
      <c r="Z25" s="530">
        <v>0</v>
      </c>
      <c r="AA25" s="521">
        <v>0</v>
      </c>
      <c r="AB25" s="520">
        <v>0</v>
      </c>
      <c r="AC25" s="530">
        <v>0</v>
      </c>
      <c r="AD25" s="41">
        <v>0</v>
      </c>
      <c r="AE25" s="520">
        <v>0</v>
      </c>
      <c r="AF25" s="530">
        <v>0</v>
      </c>
      <c r="AG25" s="41">
        <v>0</v>
      </c>
      <c r="AH25" s="520">
        <v>0</v>
      </c>
    </row>
    <row r="26" spans="1:34">
      <c r="A26" s="4"/>
      <c r="B26" s="567" t="s">
        <v>558</v>
      </c>
      <c r="C26" s="520">
        <f>SUM(C4:C25)</f>
        <v>0</v>
      </c>
      <c r="D26" s="520">
        <f t="shared" ref="D26:AH26" si="9">SUM(D4:D25)</f>
        <v>0</v>
      </c>
      <c r="E26" s="520">
        <f t="shared" si="9"/>
        <v>1211</v>
      </c>
      <c r="F26" s="566">
        <f t="shared" si="0"/>
        <v>2.2105697770437653</v>
      </c>
      <c r="G26" s="520">
        <f t="shared" si="9"/>
        <v>2677</v>
      </c>
      <c r="H26" s="522">
        <f>SUM(H4:H25)</f>
        <v>3873</v>
      </c>
      <c r="I26" s="520">
        <f>SUM(I4:I25)</f>
        <v>15</v>
      </c>
      <c r="J26" s="520"/>
      <c r="K26" s="520">
        <f t="shared" si="9"/>
        <v>1280</v>
      </c>
      <c r="L26" s="552">
        <f t="shared" si="1"/>
        <v>2.4953124999999998</v>
      </c>
      <c r="M26" s="520">
        <f t="shared" si="9"/>
        <v>3194</v>
      </c>
      <c r="N26" s="525">
        <f t="shared" si="9"/>
        <v>1305</v>
      </c>
      <c r="O26" s="566">
        <f>P26/N26</f>
        <v>2.5586206896551724</v>
      </c>
      <c r="P26" s="520">
        <f t="shared" si="9"/>
        <v>3339</v>
      </c>
      <c r="Q26" s="525">
        <f t="shared" si="9"/>
        <v>1339</v>
      </c>
      <c r="R26" s="566">
        <f>S26/Q26</f>
        <v>2.601194921583271</v>
      </c>
      <c r="S26" s="520">
        <f t="shared" si="9"/>
        <v>3483</v>
      </c>
      <c r="T26" s="525">
        <f t="shared" si="9"/>
        <v>1372</v>
      </c>
      <c r="U26" s="566">
        <f>V26/T26</f>
        <v>2.6326530612244898</v>
      </c>
      <c r="V26" s="520">
        <f t="shared" si="9"/>
        <v>3612</v>
      </c>
      <c r="W26" s="525">
        <f t="shared" si="9"/>
        <v>1398</v>
      </c>
      <c r="X26" s="41">
        <f t="shared" si="5"/>
        <v>2.7017167381974247</v>
      </c>
      <c r="Y26" s="520">
        <f t="shared" si="9"/>
        <v>3777</v>
      </c>
      <c r="Z26" s="525">
        <f t="shared" si="9"/>
        <v>1420</v>
      </c>
      <c r="AA26" s="521">
        <f t="shared" si="6"/>
        <v>2.8352112676056338</v>
      </c>
      <c r="AB26" s="520">
        <f t="shared" si="9"/>
        <v>4026</v>
      </c>
      <c r="AC26" s="525">
        <f t="shared" si="9"/>
        <v>1414</v>
      </c>
      <c r="AD26" s="41">
        <f t="shared" si="7"/>
        <v>2.8472418670438473</v>
      </c>
      <c r="AE26" s="520">
        <f t="shared" si="9"/>
        <v>4026</v>
      </c>
      <c r="AF26" s="525">
        <f t="shared" si="9"/>
        <v>1410</v>
      </c>
      <c r="AG26" s="41">
        <f t="shared" si="8"/>
        <v>2.849645390070922</v>
      </c>
      <c r="AH26" s="520">
        <f t="shared" si="9"/>
        <v>4018</v>
      </c>
    </row>
  </sheetData>
  <mergeCells count="9">
    <mergeCell ref="Z2:AB2"/>
    <mergeCell ref="AC2:AE2"/>
    <mergeCell ref="AF2:AH2"/>
    <mergeCell ref="E2:G2"/>
    <mergeCell ref="K2:M2"/>
    <mergeCell ref="N2:P2"/>
    <mergeCell ref="Q2:S2"/>
    <mergeCell ref="T2:V2"/>
    <mergeCell ref="W2:Y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Y31"/>
  <sheetViews>
    <sheetView topLeftCell="T1" workbookViewId="0">
      <selection activeCell="AD8" sqref="AD8"/>
    </sheetView>
  </sheetViews>
  <sheetFormatPr defaultRowHeight="15"/>
  <cols>
    <col min="1" max="1" width="21.7109375" customWidth="1"/>
    <col min="2" max="4" width="5.42578125" hidden="1" customWidth="1"/>
    <col min="5" max="5" width="6.42578125" customWidth="1"/>
    <col min="6" max="6" width="5.140625" customWidth="1"/>
    <col min="7" max="7" width="7.7109375" customWidth="1"/>
    <col min="8" max="8" width="5.28515625" customWidth="1"/>
    <col min="9" max="9" width="4.7109375" customWidth="1"/>
    <col min="10" max="11" width="7.7109375" hidden="1" customWidth="1"/>
    <col min="12" max="12" width="6.42578125" customWidth="1"/>
    <col min="13" max="13" width="5.42578125" customWidth="1"/>
    <col min="14" max="14" width="7.28515625" customWidth="1"/>
    <col min="15" max="15" width="6.140625" customWidth="1"/>
    <col min="16" max="16" width="4.85546875" customWidth="1"/>
    <col min="17" max="17" width="5.42578125" customWidth="1"/>
    <col min="18" max="18" width="9.28515625" customWidth="1"/>
    <col min="19" max="19" width="7.7109375" customWidth="1"/>
    <col min="20" max="20" width="6.85546875" customWidth="1"/>
    <col min="21" max="23" width="7.7109375" customWidth="1"/>
    <col min="24" max="24" width="6.7109375" customWidth="1"/>
    <col min="25" max="25" width="6.85546875" customWidth="1"/>
    <col min="26" max="26" width="5.7109375" customWidth="1"/>
    <col min="27" max="27" width="9" customWidth="1"/>
    <col min="28" max="28" width="9.28515625" customWidth="1"/>
    <col min="29" max="29" width="7.7109375" customWidth="1"/>
    <col min="30" max="30" width="8.85546875" customWidth="1"/>
    <col min="31" max="31" width="7.7109375" customWidth="1"/>
    <col min="32" max="32" width="9.140625" customWidth="1"/>
    <col min="33" max="33" width="9" customWidth="1"/>
    <col min="34" max="34" width="9.28515625" customWidth="1"/>
    <col min="35" max="36" width="9" customWidth="1"/>
    <col min="37" max="37" width="8.42578125" customWidth="1"/>
    <col min="38" max="51" width="7.7109375" customWidth="1"/>
  </cols>
  <sheetData>
    <row r="1" spans="1:51" ht="69" customHeight="1" thickBot="1">
      <c r="A1" s="568" t="s">
        <v>513</v>
      </c>
      <c r="C1" s="569" t="s">
        <v>583</v>
      </c>
      <c r="D1" s="569"/>
      <c r="E1" s="569"/>
    </row>
    <row r="2" spans="1:51" ht="16.5" thickBot="1">
      <c r="A2" s="570"/>
      <c r="B2" s="726" t="s">
        <v>584</v>
      </c>
      <c r="C2" s="727"/>
      <c r="D2" s="727"/>
      <c r="E2" s="727"/>
      <c r="F2" s="727"/>
      <c r="G2" s="727"/>
      <c r="H2" s="727"/>
      <c r="I2" s="728"/>
      <c r="J2" s="571"/>
      <c r="K2" s="571"/>
      <c r="L2" s="729" t="s">
        <v>585</v>
      </c>
      <c r="M2" s="730"/>
      <c r="N2" s="730"/>
      <c r="O2" s="730"/>
      <c r="P2" s="731"/>
      <c r="Q2" s="729" t="s">
        <v>586</v>
      </c>
      <c r="R2" s="730"/>
      <c r="S2" s="730"/>
      <c r="T2" s="730"/>
      <c r="U2" s="731"/>
      <c r="V2" s="729" t="s">
        <v>587</v>
      </c>
      <c r="W2" s="730"/>
      <c r="X2" s="730"/>
      <c r="Y2" s="730"/>
      <c r="Z2" s="731"/>
      <c r="AA2" s="732" t="s">
        <v>588</v>
      </c>
      <c r="AB2" s="733"/>
      <c r="AC2" s="733"/>
      <c r="AD2" s="733"/>
      <c r="AE2" s="734"/>
      <c r="AF2" s="729" t="s">
        <v>589</v>
      </c>
      <c r="AG2" s="730"/>
      <c r="AH2" s="730"/>
      <c r="AI2" s="730"/>
      <c r="AJ2" s="731"/>
      <c r="AK2" s="732" t="s">
        <v>590</v>
      </c>
      <c r="AL2" s="733"/>
      <c r="AM2" s="733"/>
      <c r="AN2" s="733"/>
      <c r="AO2" s="734"/>
      <c r="AP2" s="732" t="s">
        <v>591</v>
      </c>
      <c r="AQ2" s="733"/>
      <c r="AR2" s="733"/>
      <c r="AS2" s="733"/>
      <c r="AT2" s="734"/>
      <c r="AU2" s="729" t="s">
        <v>592</v>
      </c>
      <c r="AV2" s="730"/>
      <c r="AW2" s="730"/>
      <c r="AX2" s="730"/>
      <c r="AY2" s="731"/>
    </row>
    <row r="3" spans="1:51" ht="33.75" customHeight="1">
      <c r="A3" s="572" t="s">
        <v>199</v>
      </c>
      <c r="B3" s="573" t="s">
        <v>593</v>
      </c>
      <c r="C3" s="510" t="s">
        <v>594</v>
      </c>
      <c r="D3" s="510" t="s">
        <v>595</v>
      </c>
      <c r="E3" s="510" t="s">
        <v>523</v>
      </c>
      <c r="F3" s="574" t="s">
        <v>596</v>
      </c>
      <c r="G3" s="514" t="s">
        <v>597</v>
      </c>
      <c r="H3" s="514" t="s">
        <v>598</v>
      </c>
      <c r="I3" s="514" t="s">
        <v>599</v>
      </c>
      <c r="J3" s="514" t="s">
        <v>526</v>
      </c>
      <c r="K3" s="514" t="s">
        <v>527</v>
      </c>
      <c r="L3" s="575" t="s">
        <v>600</v>
      </c>
      <c r="M3" s="576" t="s">
        <v>596</v>
      </c>
      <c r="N3" s="514" t="s">
        <v>601</v>
      </c>
      <c r="O3" s="577" t="s">
        <v>598</v>
      </c>
      <c r="P3" s="514" t="s">
        <v>599</v>
      </c>
      <c r="Q3" s="575" t="s">
        <v>600</v>
      </c>
      <c r="R3" s="576" t="s">
        <v>596</v>
      </c>
      <c r="S3" s="514" t="s">
        <v>601</v>
      </c>
      <c r="T3" s="577" t="s">
        <v>598</v>
      </c>
      <c r="U3" s="514" t="s">
        <v>599</v>
      </c>
      <c r="V3" s="575" t="s">
        <v>600</v>
      </c>
      <c r="W3" s="576" t="s">
        <v>596</v>
      </c>
      <c r="X3" s="514" t="s">
        <v>601</v>
      </c>
      <c r="Y3" s="577" t="s">
        <v>598</v>
      </c>
      <c r="Z3" s="514" t="s">
        <v>599</v>
      </c>
      <c r="AA3" s="575" t="s">
        <v>600</v>
      </c>
      <c r="AB3" s="576" t="s">
        <v>596</v>
      </c>
      <c r="AC3" s="514" t="s">
        <v>601</v>
      </c>
      <c r="AD3" s="577" t="s">
        <v>598</v>
      </c>
      <c r="AE3" s="514" t="s">
        <v>599</v>
      </c>
      <c r="AF3" s="575" t="s">
        <v>600</v>
      </c>
      <c r="AG3" s="576" t="s">
        <v>596</v>
      </c>
      <c r="AH3" s="514" t="s">
        <v>601</v>
      </c>
      <c r="AI3" s="577" t="s">
        <v>598</v>
      </c>
      <c r="AJ3" s="514" t="s">
        <v>599</v>
      </c>
      <c r="AK3" s="575" t="s">
        <v>600</v>
      </c>
      <c r="AL3" s="576" t="s">
        <v>596</v>
      </c>
      <c r="AM3" s="514" t="s">
        <v>601</v>
      </c>
      <c r="AN3" s="577" t="s">
        <v>598</v>
      </c>
      <c r="AO3" s="514" t="s">
        <v>599</v>
      </c>
      <c r="AP3" s="575" t="s">
        <v>600</v>
      </c>
      <c r="AQ3" s="576" t="s">
        <v>596</v>
      </c>
      <c r="AR3" s="514" t="s">
        <v>601</v>
      </c>
      <c r="AS3" s="577" t="s">
        <v>598</v>
      </c>
      <c r="AT3" s="514" t="s">
        <v>599</v>
      </c>
      <c r="AU3" s="575" t="s">
        <v>600</v>
      </c>
      <c r="AV3" s="576" t="s">
        <v>596</v>
      </c>
      <c r="AW3" s="514" t="s">
        <v>601</v>
      </c>
      <c r="AX3" s="577" t="s">
        <v>598</v>
      </c>
      <c r="AY3" s="514" t="s">
        <v>599</v>
      </c>
    </row>
    <row r="4" spans="1:51">
      <c r="A4" s="578" t="s">
        <v>0</v>
      </c>
      <c r="B4" s="579">
        <v>40</v>
      </c>
      <c r="C4" s="534">
        <v>39</v>
      </c>
      <c r="D4" s="534">
        <v>40</v>
      </c>
      <c r="E4" s="534">
        <v>40</v>
      </c>
      <c r="F4" s="538">
        <f t="shared" ref="F4:F21" si="0">E4/G4*10000</f>
        <v>17.213185299939756</v>
      </c>
      <c r="G4" s="580">
        <v>23238</v>
      </c>
      <c r="H4" s="534">
        <v>189</v>
      </c>
      <c r="I4" s="41">
        <v>4.7249999999999996</v>
      </c>
      <c r="J4" s="581">
        <v>0</v>
      </c>
      <c r="K4" s="582">
        <v>1</v>
      </c>
      <c r="L4" s="525">
        <v>42</v>
      </c>
      <c r="M4" s="41">
        <f>L4/N4*10000</f>
        <v>18.240250152002083</v>
      </c>
      <c r="N4" s="583">
        <v>23026</v>
      </c>
      <c r="O4" s="534">
        <v>189</v>
      </c>
      <c r="P4" s="41">
        <f>O4/L4</f>
        <v>4.5</v>
      </c>
      <c r="Q4" s="525">
        <v>43</v>
      </c>
      <c r="R4" s="41">
        <f>Q4/S4*10000</f>
        <v>18.848075742964845</v>
      </c>
      <c r="S4" s="583">
        <v>22814</v>
      </c>
      <c r="T4" s="534">
        <v>189</v>
      </c>
      <c r="U4" s="41">
        <f>T4/Q4</f>
        <v>4.3953488372093021</v>
      </c>
      <c r="V4" s="525">
        <v>44</v>
      </c>
      <c r="W4" s="41">
        <f>V4/X4*10000</f>
        <v>19.464720194647203</v>
      </c>
      <c r="X4" s="583">
        <v>22605</v>
      </c>
      <c r="Y4" s="534">
        <v>189</v>
      </c>
      <c r="Z4" s="41">
        <f>Y4/V4</f>
        <v>4.2954545454545459</v>
      </c>
      <c r="AA4" s="525">
        <v>45</v>
      </c>
      <c r="AB4" s="41">
        <f>AA4/AC4*10000</f>
        <v>20.179372197309419</v>
      </c>
      <c r="AC4" s="583">
        <v>22300</v>
      </c>
      <c r="AD4" s="534">
        <v>189</v>
      </c>
      <c r="AE4" s="41">
        <f>AD4/AA4</f>
        <v>4.2</v>
      </c>
      <c r="AF4" s="525">
        <v>46</v>
      </c>
      <c r="AG4" s="41">
        <f>AF4/AH4*10000</f>
        <v>20.730058584948175</v>
      </c>
      <c r="AH4" s="583">
        <v>22190</v>
      </c>
      <c r="AI4" s="534">
        <v>189</v>
      </c>
      <c r="AJ4" s="41">
        <f>AI4/AF4</f>
        <v>4.1086956521739131</v>
      </c>
      <c r="AK4" s="525">
        <v>46</v>
      </c>
      <c r="AL4" s="41">
        <f>AK4/AM4*10000</f>
        <v>21.00456621004566</v>
      </c>
      <c r="AM4" s="583">
        <v>21900</v>
      </c>
      <c r="AN4" s="534">
        <v>195</v>
      </c>
      <c r="AO4" s="41">
        <f>AN4/AK4</f>
        <v>4.2391304347826084</v>
      </c>
      <c r="AP4" s="525">
        <v>46</v>
      </c>
      <c r="AQ4" s="41">
        <f>AP4/AR4*10000</f>
        <v>21.198156682027651</v>
      </c>
      <c r="AR4" s="583">
        <v>21700</v>
      </c>
      <c r="AS4" s="534">
        <v>195</v>
      </c>
      <c r="AT4" s="41">
        <f>AS4/AP4</f>
        <v>4.2391304347826084</v>
      </c>
      <c r="AU4" s="525">
        <v>46</v>
      </c>
      <c r="AV4" s="41">
        <f>AU4/AW4*10000</f>
        <v>21.395348837209305</v>
      </c>
      <c r="AW4" s="583">
        <v>21500</v>
      </c>
      <c r="AX4" s="534">
        <v>195</v>
      </c>
      <c r="AY4" s="41">
        <f>AX4/AU4</f>
        <v>4.2391304347826084</v>
      </c>
    </row>
    <row r="5" spans="1:51">
      <c r="A5" s="584" t="s">
        <v>1</v>
      </c>
      <c r="B5" s="533">
        <v>27</v>
      </c>
      <c r="C5" s="535">
        <v>27</v>
      </c>
      <c r="D5" s="535">
        <v>32</v>
      </c>
      <c r="E5" s="535">
        <v>31</v>
      </c>
      <c r="F5" s="538">
        <f t="shared" si="0"/>
        <v>33.017360741293004</v>
      </c>
      <c r="G5" s="580">
        <v>9389</v>
      </c>
      <c r="H5" s="534">
        <v>110</v>
      </c>
      <c r="I5" s="41">
        <v>3.5483870967741935</v>
      </c>
      <c r="J5" s="581">
        <v>0</v>
      </c>
      <c r="K5" s="585" t="s">
        <v>540</v>
      </c>
      <c r="L5" s="530">
        <v>33</v>
      </c>
      <c r="M5" s="41">
        <f t="shared" ref="M5:M29" si="1">L5/N5*10000</f>
        <v>36.022268311319721</v>
      </c>
      <c r="N5" s="583">
        <v>9161</v>
      </c>
      <c r="O5" s="534">
        <v>110</v>
      </c>
      <c r="P5" s="41">
        <f t="shared" ref="P5:P29" si="2">O5/L5</f>
        <v>3.3333333333333335</v>
      </c>
      <c r="Q5" s="530">
        <v>33</v>
      </c>
      <c r="R5" s="41">
        <f t="shared" ref="R5:R29" si="3">Q5/S5*10000</f>
        <v>36.941676928243588</v>
      </c>
      <c r="S5" s="583">
        <v>8933</v>
      </c>
      <c r="T5" s="534">
        <v>110</v>
      </c>
      <c r="U5" s="41">
        <f t="shared" ref="U5:U29" si="4">T5/Q5</f>
        <v>3.3333333333333335</v>
      </c>
      <c r="V5" s="530">
        <v>33</v>
      </c>
      <c r="W5" s="41">
        <f t="shared" ref="W5:W29" si="5">V5/X5*10000</f>
        <v>37.887485648679679</v>
      </c>
      <c r="X5" s="583">
        <v>8710</v>
      </c>
      <c r="Y5" s="534">
        <v>110</v>
      </c>
      <c r="Z5" s="41">
        <f t="shared" ref="Z5:Z29" si="6">Y5/V5</f>
        <v>3.3333333333333335</v>
      </c>
      <c r="AA5" s="530">
        <v>34</v>
      </c>
      <c r="AB5" s="41">
        <f t="shared" ref="AB5:AB29" si="7">AA5/AC5*10000</f>
        <v>40</v>
      </c>
      <c r="AC5" s="583">
        <v>8500</v>
      </c>
      <c r="AD5" s="534">
        <v>110</v>
      </c>
      <c r="AE5" s="41">
        <f t="shared" ref="AE5:AE29" si="8">AD5/AA5</f>
        <v>3.2352941176470589</v>
      </c>
      <c r="AF5" s="530">
        <v>35</v>
      </c>
      <c r="AG5" s="41">
        <f t="shared" ref="AG5:AG29" si="9">AF5/AH5*10000</f>
        <v>42.168674698795179</v>
      </c>
      <c r="AH5" s="583">
        <v>8300</v>
      </c>
      <c r="AI5" s="534">
        <v>110</v>
      </c>
      <c r="AJ5" s="41">
        <f t="shared" ref="AJ5:AJ29" si="10">AI5/AF5</f>
        <v>3.1428571428571428</v>
      </c>
      <c r="AK5" s="530">
        <v>35</v>
      </c>
      <c r="AL5" s="41">
        <f t="shared" ref="AL5:AL29" si="11">AK5/AM5*10000</f>
        <v>43.209876543209873</v>
      </c>
      <c r="AM5" s="583">
        <v>8100</v>
      </c>
      <c r="AN5" s="534">
        <v>122</v>
      </c>
      <c r="AO5" s="41">
        <f t="shared" ref="AO5:AO29" si="12">AN5/AK5</f>
        <v>3.4857142857142858</v>
      </c>
      <c r="AP5" s="530">
        <v>35</v>
      </c>
      <c r="AQ5" s="41">
        <f t="shared" ref="AQ5:AQ29" si="13">AP5/AR5*10000</f>
        <v>44.303797468354432</v>
      </c>
      <c r="AR5" s="583">
        <v>7900</v>
      </c>
      <c r="AS5" s="534">
        <v>122</v>
      </c>
      <c r="AT5" s="41">
        <f t="shared" ref="AT5:AT29" si="14">AS5/AP5</f>
        <v>3.4857142857142858</v>
      </c>
      <c r="AU5" s="530">
        <v>35</v>
      </c>
      <c r="AV5" s="41">
        <f t="shared" ref="AV5:AV29" si="15">AU5/AW5*10000</f>
        <v>45.454545454545453</v>
      </c>
      <c r="AW5" s="583">
        <v>7700</v>
      </c>
      <c r="AX5" s="534">
        <v>122</v>
      </c>
      <c r="AY5" s="41">
        <f t="shared" ref="AY5:AY29" si="16">AX5/AU5</f>
        <v>3.4857142857142858</v>
      </c>
    </row>
    <row r="6" spans="1:51">
      <c r="A6" s="584" t="s">
        <v>2</v>
      </c>
      <c r="B6" s="533">
        <v>30</v>
      </c>
      <c r="C6" s="534">
        <v>31</v>
      </c>
      <c r="D6" s="534">
        <v>35</v>
      </c>
      <c r="E6" s="534">
        <v>39</v>
      </c>
      <c r="F6" s="538">
        <f t="shared" si="0"/>
        <v>15.762670762266593</v>
      </c>
      <c r="G6" s="580">
        <v>24742</v>
      </c>
      <c r="H6" s="534">
        <v>191</v>
      </c>
      <c r="I6" s="41">
        <v>4.8974358974358978</v>
      </c>
      <c r="J6" s="581">
        <v>0</v>
      </c>
      <c r="K6" s="582">
        <v>2</v>
      </c>
      <c r="L6" s="525">
        <v>43</v>
      </c>
      <c r="M6" s="41">
        <f t="shared" si="1"/>
        <v>17.630176301763019</v>
      </c>
      <c r="N6" s="583">
        <v>24390</v>
      </c>
      <c r="O6" s="534">
        <v>191</v>
      </c>
      <c r="P6" s="41">
        <f t="shared" si="2"/>
        <v>4.441860465116279</v>
      </c>
      <c r="Q6" s="525">
        <v>45</v>
      </c>
      <c r="R6" s="41">
        <f t="shared" si="3"/>
        <v>18.719580681392738</v>
      </c>
      <c r="S6" s="583">
        <v>24039</v>
      </c>
      <c r="T6" s="534">
        <v>191</v>
      </c>
      <c r="U6" s="41">
        <f t="shared" si="4"/>
        <v>4.2444444444444445</v>
      </c>
      <c r="V6" s="525">
        <v>46</v>
      </c>
      <c r="W6" s="41">
        <f t="shared" si="5"/>
        <v>19.40928270042194</v>
      </c>
      <c r="X6" s="583">
        <v>23700</v>
      </c>
      <c r="Y6" s="534">
        <v>191</v>
      </c>
      <c r="Z6" s="41">
        <f t="shared" si="6"/>
        <v>4.1521739130434785</v>
      </c>
      <c r="AA6" s="525">
        <v>49</v>
      </c>
      <c r="AB6" s="41">
        <f t="shared" si="7"/>
        <v>20.762711864406779</v>
      </c>
      <c r="AC6" s="583">
        <v>23600</v>
      </c>
      <c r="AD6" s="534">
        <v>191</v>
      </c>
      <c r="AE6" s="41">
        <f t="shared" si="8"/>
        <v>3.8979591836734695</v>
      </c>
      <c r="AF6" s="525">
        <v>50</v>
      </c>
      <c r="AG6" s="41">
        <f t="shared" si="9"/>
        <v>21.404109589041095</v>
      </c>
      <c r="AH6" s="583">
        <v>23360</v>
      </c>
      <c r="AI6" s="534">
        <v>191</v>
      </c>
      <c r="AJ6" s="41">
        <f t="shared" si="10"/>
        <v>3.82</v>
      </c>
      <c r="AK6" s="525">
        <v>52</v>
      </c>
      <c r="AL6" s="41">
        <f t="shared" si="11"/>
        <v>22.60869565217391</v>
      </c>
      <c r="AM6" s="583">
        <v>23000</v>
      </c>
      <c r="AN6" s="534">
        <v>239</v>
      </c>
      <c r="AO6" s="41">
        <f t="shared" si="12"/>
        <v>4.5961538461538458</v>
      </c>
      <c r="AP6" s="525">
        <v>52</v>
      </c>
      <c r="AQ6" s="41">
        <f t="shared" si="13"/>
        <v>22.907488986784141</v>
      </c>
      <c r="AR6" s="583">
        <v>22700</v>
      </c>
      <c r="AS6" s="534">
        <v>239</v>
      </c>
      <c r="AT6" s="41">
        <f t="shared" si="14"/>
        <v>4.5961538461538458</v>
      </c>
      <c r="AU6" s="525">
        <v>52</v>
      </c>
      <c r="AV6" s="41">
        <f t="shared" si="15"/>
        <v>23.266219239373601</v>
      </c>
      <c r="AW6" s="583">
        <v>22350</v>
      </c>
      <c r="AX6" s="534">
        <v>239</v>
      </c>
      <c r="AY6" s="41">
        <f t="shared" si="16"/>
        <v>4.5961538461538458</v>
      </c>
    </row>
    <row r="7" spans="1:51">
      <c r="A7" s="584" t="s">
        <v>3</v>
      </c>
      <c r="B7" s="533">
        <v>41</v>
      </c>
      <c r="C7" s="534">
        <v>43</v>
      </c>
      <c r="D7" s="534">
        <v>40</v>
      </c>
      <c r="E7" s="534">
        <v>50</v>
      </c>
      <c r="F7" s="538">
        <f t="shared" si="0"/>
        <v>18.214936247723134</v>
      </c>
      <c r="G7" s="580">
        <v>27450</v>
      </c>
      <c r="H7" s="534">
        <v>245</v>
      </c>
      <c r="I7" s="41">
        <v>4.9000000000000004</v>
      </c>
      <c r="J7" s="581">
        <v>0</v>
      </c>
      <c r="K7" s="582">
        <v>2</v>
      </c>
      <c r="L7" s="525">
        <v>54</v>
      </c>
      <c r="M7" s="41">
        <f t="shared" si="1"/>
        <v>20.319849482596425</v>
      </c>
      <c r="N7" s="372">
        <v>26575</v>
      </c>
      <c r="O7" s="534">
        <v>245</v>
      </c>
      <c r="P7" s="41">
        <f t="shared" si="2"/>
        <v>4.5370370370370372</v>
      </c>
      <c r="Q7" s="525">
        <v>56</v>
      </c>
      <c r="R7" s="41">
        <f t="shared" si="3"/>
        <v>21.476510067114091</v>
      </c>
      <c r="S7" s="372">
        <v>26075</v>
      </c>
      <c r="T7" s="534">
        <v>245</v>
      </c>
      <c r="U7" s="41">
        <f t="shared" si="4"/>
        <v>4.375</v>
      </c>
      <c r="V7" s="525">
        <v>58</v>
      </c>
      <c r="W7" s="41">
        <f t="shared" si="5"/>
        <v>22.50242483026188</v>
      </c>
      <c r="X7" s="372">
        <v>25775</v>
      </c>
      <c r="Y7" s="534">
        <v>245</v>
      </c>
      <c r="Z7" s="41">
        <f t="shared" si="6"/>
        <v>4.2241379310344831</v>
      </c>
      <c r="AA7" s="525">
        <v>60</v>
      </c>
      <c r="AB7" s="41">
        <f t="shared" si="7"/>
        <v>23.80952380952381</v>
      </c>
      <c r="AC7" s="372">
        <v>25200</v>
      </c>
      <c r="AD7" s="534">
        <v>245</v>
      </c>
      <c r="AE7" s="41">
        <f t="shared" si="8"/>
        <v>4.083333333333333</v>
      </c>
      <c r="AF7" s="525">
        <v>62</v>
      </c>
      <c r="AG7" s="41">
        <f t="shared" si="9"/>
        <v>25.399426464563707</v>
      </c>
      <c r="AH7" s="372">
        <v>24410</v>
      </c>
      <c r="AI7" s="534">
        <v>245</v>
      </c>
      <c r="AJ7" s="41">
        <f t="shared" si="10"/>
        <v>3.9516129032258065</v>
      </c>
      <c r="AK7" s="525">
        <v>64</v>
      </c>
      <c r="AL7" s="41">
        <f t="shared" si="11"/>
        <v>27.23404255319149</v>
      </c>
      <c r="AM7" s="372">
        <v>23500</v>
      </c>
      <c r="AN7" s="534">
        <v>250</v>
      </c>
      <c r="AO7" s="41">
        <f t="shared" si="12"/>
        <v>3.90625</v>
      </c>
      <c r="AP7" s="525">
        <v>64</v>
      </c>
      <c r="AQ7" s="41">
        <f t="shared" si="13"/>
        <v>28.193832599118945</v>
      </c>
      <c r="AR7" s="372">
        <v>22700</v>
      </c>
      <c r="AS7" s="534">
        <v>250</v>
      </c>
      <c r="AT7" s="41">
        <f t="shared" si="14"/>
        <v>3.90625</v>
      </c>
      <c r="AU7" s="525">
        <v>64</v>
      </c>
      <c r="AV7" s="41">
        <f t="shared" si="15"/>
        <v>29.317453046266607</v>
      </c>
      <c r="AW7" s="372">
        <v>21830</v>
      </c>
      <c r="AX7" s="534">
        <v>250</v>
      </c>
      <c r="AY7" s="41">
        <f t="shared" si="16"/>
        <v>3.90625</v>
      </c>
    </row>
    <row r="8" spans="1:51" ht="15.75">
      <c r="A8" s="669" t="s">
        <v>4</v>
      </c>
      <c r="B8" s="670">
        <v>27</v>
      </c>
      <c r="C8" s="671">
        <v>30</v>
      </c>
      <c r="D8" s="671">
        <v>30</v>
      </c>
      <c r="E8" s="671">
        <v>36</v>
      </c>
      <c r="F8" s="672">
        <f t="shared" si="0"/>
        <v>19.607843137254903</v>
      </c>
      <c r="G8" s="673">
        <v>18360</v>
      </c>
      <c r="H8" s="674">
        <v>134</v>
      </c>
      <c r="I8" s="675">
        <v>3.7222222222222223</v>
      </c>
      <c r="J8" s="676">
        <v>0</v>
      </c>
      <c r="K8" s="677" t="s">
        <v>563</v>
      </c>
      <c r="L8" s="671">
        <v>38</v>
      </c>
      <c r="M8" s="675">
        <f t="shared" si="1"/>
        <v>20.997955462231307</v>
      </c>
      <c r="N8" s="678">
        <v>18097</v>
      </c>
      <c r="O8" s="674">
        <v>134</v>
      </c>
      <c r="P8" s="675">
        <f t="shared" si="2"/>
        <v>3.5263157894736841</v>
      </c>
      <c r="Q8" s="671">
        <v>38</v>
      </c>
      <c r="R8" s="675">
        <f t="shared" si="3"/>
        <v>21.307614668610523</v>
      </c>
      <c r="S8" s="678">
        <v>17834</v>
      </c>
      <c r="T8" s="674">
        <v>125</v>
      </c>
      <c r="U8" s="675">
        <f t="shared" si="4"/>
        <v>3.2894736842105261</v>
      </c>
      <c r="V8" s="671">
        <v>39</v>
      </c>
      <c r="W8" s="675">
        <f t="shared" si="5"/>
        <v>22.190611664295876</v>
      </c>
      <c r="X8" s="678">
        <v>17575</v>
      </c>
      <c r="Y8" s="674">
        <v>130</v>
      </c>
      <c r="Z8" s="675">
        <f t="shared" si="6"/>
        <v>3.3333333333333335</v>
      </c>
      <c r="AA8" s="671">
        <v>39</v>
      </c>
      <c r="AB8" s="675">
        <f t="shared" si="7"/>
        <v>22.543352601156069</v>
      </c>
      <c r="AC8" s="678">
        <v>17300</v>
      </c>
      <c r="AD8" s="674">
        <v>134</v>
      </c>
      <c r="AE8" s="675">
        <f t="shared" si="8"/>
        <v>3.4358974358974357</v>
      </c>
      <c r="AF8" s="671">
        <v>39</v>
      </c>
      <c r="AG8" s="675">
        <f t="shared" si="9"/>
        <v>22.827041264266903</v>
      </c>
      <c r="AH8" s="678">
        <v>17085</v>
      </c>
      <c r="AI8" s="674">
        <v>134</v>
      </c>
      <c r="AJ8" s="675">
        <f t="shared" si="10"/>
        <v>3.4358974358974357</v>
      </c>
      <c r="AK8" s="671">
        <v>39</v>
      </c>
      <c r="AL8" s="675">
        <f t="shared" si="11"/>
        <v>23.214285714285715</v>
      </c>
      <c r="AM8" s="678">
        <v>16800</v>
      </c>
      <c r="AN8" s="674">
        <v>132</v>
      </c>
      <c r="AO8" s="675">
        <f t="shared" si="12"/>
        <v>3.3846153846153846</v>
      </c>
      <c r="AP8" s="671">
        <v>39</v>
      </c>
      <c r="AQ8" s="675">
        <f t="shared" si="13"/>
        <v>23.493975903614459</v>
      </c>
      <c r="AR8" s="678">
        <v>16600</v>
      </c>
      <c r="AS8" s="674">
        <v>132</v>
      </c>
      <c r="AT8" s="675">
        <f t="shared" si="14"/>
        <v>3.3846153846153846</v>
      </c>
      <c r="AU8" s="671">
        <v>39</v>
      </c>
      <c r="AV8" s="675">
        <f t="shared" si="15"/>
        <v>23.926380368098158</v>
      </c>
      <c r="AW8" s="678">
        <v>16300</v>
      </c>
      <c r="AX8" s="674">
        <v>132</v>
      </c>
      <c r="AY8" s="675">
        <f t="shared" si="16"/>
        <v>3.3846153846153846</v>
      </c>
    </row>
    <row r="9" spans="1:51" ht="15.75">
      <c r="A9" s="586" t="s">
        <v>5</v>
      </c>
      <c r="B9" s="533">
        <v>79</v>
      </c>
      <c r="C9" s="535">
        <v>76</v>
      </c>
      <c r="D9" s="535">
        <v>77</v>
      </c>
      <c r="E9" s="535">
        <v>82</v>
      </c>
      <c r="F9" s="538">
        <f t="shared" si="0"/>
        <v>16.561307131460424</v>
      </c>
      <c r="G9" s="580">
        <v>49513</v>
      </c>
      <c r="H9" s="534">
        <v>353</v>
      </c>
      <c r="I9" s="41">
        <v>4.3048780487804876</v>
      </c>
      <c r="J9" s="581">
        <v>0</v>
      </c>
      <c r="K9" s="582">
        <v>4</v>
      </c>
      <c r="L9" s="530">
        <v>90</v>
      </c>
      <c r="M9" s="41">
        <f t="shared" si="1"/>
        <v>18.217517154828652</v>
      </c>
      <c r="N9" s="583">
        <v>49403</v>
      </c>
      <c r="O9" s="534">
        <v>353</v>
      </c>
      <c r="P9" s="41">
        <f t="shared" si="2"/>
        <v>3.9222222222222221</v>
      </c>
      <c r="Q9" s="530">
        <v>94</v>
      </c>
      <c r="R9" s="41">
        <f t="shared" si="3"/>
        <v>19.069257921856615</v>
      </c>
      <c r="S9" s="583">
        <v>49294</v>
      </c>
      <c r="T9" s="534">
        <v>353</v>
      </c>
      <c r="U9" s="41">
        <f t="shared" si="4"/>
        <v>3.7553191489361701</v>
      </c>
      <c r="V9" s="530">
        <v>98</v>
      </c>
      <c r="W9" s="41">
        <f t="shared" si="5"/>
        <v>19.924773813154417</v>
      </c>
      <c r="X9" s="583">
        <v>49185</v>
      </c>
      <c r="Y9" s="534">
        <v>353</v>
      </c>
      <c r="Z9" s="41">
        <f t="shared" si="6"/>
        <v>3.6020408163265305</v>
      </c>
      <c r="AA9" s="530">
        <v>100</v>
      </c>
      <c r="AB9" s="41">
        <f t="shared" si="7"/>
        <v>20.408163265306126</v>
      </c>
      <c r="AC9" s="583">
        <v>49000</v>
      </c>
      <c r="AD9" s="534">
        <v>353</v>
      </c>
      <c r="AE9" s="41">
        <f t="shared" si="8"/>
        <v>3.53</v>
      </c>
      <c r="AF9" s="530">
        <v>103</v>
      </c>
      <c r="AG9" s="41">
        <f t="shared" si="9"/>
        <v>21.033285685113334</v>
      </c>
      <c r="AH9" s="583">
        <v>48970</v>
      </c>
      <c r="AI9" s="534">
        <v>353</v>
      </c>
      <c r="AJ9" s="41">
        <f t="shared" si="10"/>
        <v>3.4271844660194173</v>
      </c>
      <c r="AK9" s="530">
        <v>103</v>
      </c>
      <c r="AL9" s="41">
        <f t="shared" si="11"/>
        <v>21.106557377049178</v>
      </c>
      <c r="AM9" s="583">
        <v>48800</v>
      </c>
      <c r="AN9" s="534">
        <v>422</v>
      </c>
      <c r="AO9" s="41">
        <f t="shared" si="12"/>
        <v>4.0970873786407767</v>
      </c>
      <c r="AP9" s="530">
        <v>103</v>
      </c>
      <c r="AQ9" s="41">
        <f t="shared" si="13"/>
        <v>21.149897330595483</v>
      </c>
      <c r="AR9" s="583">
        <v>48700</v>
      </c>
      <c r="AS9" s="534">
        <v>422</v>
      </c>
      <c r="AT9" s="41">
        <f t="shared" si="14"/>
        <v>4.0970873786407767</v>
      </c>
      <c r="AU9" s="530">
        <v>103</v>
      </c>
      <c r="AV9" s="41">
        <f t="shared" si="15"/>
        <v>21.193415637860081</v>
      </c>
      <c r="AW9" s="583">
        <v>48600</v>
      </c>
      <c r="AX9" s="534">
        <v>422</v>
      </c>
      <c r="AY9" s="41">
        <f t="shared" si="16"/>
        <v>4.0970873786407767</v>
      </c>
    </row>
    <row r="10" spans="1:51" ht="15.75">
      <c r="A10" s="586" t="s">
        <v>6</v>
      </c>
      <c r="B10" s="533">
        <v>52</v>
      </c>
      <c r="C10" s="534">
        <v>49</v>
      </c>
      <c r="D10" s="534">
        <v>53</v>
      </c>
      <c r="E10" s="534">
        <v>49</v>
      </c>
      <c r="F10" s="538">
        <f t="shared" si="0"/>
        <v>17.490005711022274</v>
      </c>
      <c r="G10" s="580">
        <v>28016</v>
      </c>
      <c r="H10" s="534">
        <v>203</v>
      </c>
      <c r="I10" s="41">
        <v>4.1428571428571432</v>
      </c>
      <c r="J10" s="581">
        <v>1</v>
      </c>
      <c r="K10" s="582">
        <v>4</v>
      </c>
      <c r="L10" s="525">
        <v>57</v>
      </c>
      <c r="M10" s="41">
        <f t="shared" si="1"/>
        <v>20.571676050238199</v>
      </c>
      <c r="N10" s="583">
        <v>27708</v>
      </c>
      <c r="O10" s="534">
        <v>204</v>
      </c>
      <c r="P10" s="41">
        <f t="shared" si="2"/>
        <v>3.5789473684210527</v>
      </c>
      <c r="Q10" s="525">
        <v>61</v>
      </c>
      <c r="R10" s="41">
        <f t="shared" si="3"/>
        <v>22.262773722627735</v>
      </c>
      <c r="S10" s="583">
        <v>27400</v>
      </c>
      <c r="T10" s="534">
        <v>205</v>
      </c>
      <c r="U10" s="41">
        <f t="shared" si="4"/>
        <v>3.360655737704918</v>
      </c>
      <c r="V10" s="525">
        <v>62</v>
      </c>
      <c r="W10" s="41">
        <f t="shared" si="5"/>
        <v>22.878228782287824</v>
      </c>
      <c r="X10" s="583">
        <v>27100</v>
      </c>
      <c r="Y10" s="534">
        <v>206</v>
      </c>
      <c r="Z10" s="41">
        <f t="shared" si="6"/>
        <v>3.3225806451612905</v>
      </c>
      <c r="AA10" s="525">
        <v>64</v>
      </c>
      <c r="AB10" s="41">
        <f t="shared" si="7"/>
        <v>23.880597014925375</v>
      </c>
      <c r="AC10" s="583">
        <v>26800</v>
      </c>
      <c r="AD10" s="534">
        <v>207</v>
      </c>
      <c r="AE10" s="41">
        <f t="shared" si="8"/>
        <v>3.234375</v>
      </c>
      <c r="AF10" s="525">
        <v>66</v>
      </c>
      <c r="AG10" s="41">
        <f t="shared" si="9"/>
        <v>24.90096208262592</v>
      </c>
      <c r="AH10" s="583">
        <v>26505</v>
      </c>
      <c r="AI10" s="534">
        <v>208</v>
      </c>
      <c r="AJ10" s="41">
        <f t="shared" si="10"/>
        <v>3.1515151515151514</v>
      </c>
      <c r="AK10" s="525">
        <v>68</v>
      </c>
      <c r="AL10" s="41">
        <f t="shared" si="11"/>
        <v>25.954198473282442</v>
      </c>
      <c r="AM10" s="583">
        <v>26200</v>
      </c>
      <c r="AN10" s="534">
        <v>275</v>
      </c>
      <c r="AO10" s="41">
        <f t="shared" si="12"/>
        <v>4.0441176470588234</v>
      </c>
      <c r="AP10" s="525">
        <v>68</v>
      </c>
      <c r="AQ10" s="41">
        <f t="shared" si="13"/>
        <v>26.254826254826256</v>
      </c>
      <c r="AR10" s="583">
        <v>25900</v>
      </c>
      <c r="AS10" s="534">
        <v>275</v>
      </c>
      <c r="AT10" s="41">
        <f t="shared" si="14"/>
        <v>4.0441176470588234</v>
      </c>
      <c r="AU10" s="525">
        <v>68</v>
      </c>
      <c r="AV10" s="41">
        <f t="shared" si="15"/>
        <v>26.562500000000004</v>
      </c>
      <c r="AW10" s="583">
        <v>25600</v>
      </c>
      <c r="AX10" s="534">
        <v>275</v>
      </c>
      <c r="AY10" s="41">
        <f t="shared" si="16"/>
        <v>4.0441176470588234</v>
      </c>
    </row>
    <row r="11" spans="1:51" ht="15.75">
      <c r="A11" s="586" t="s">
        <v>7</v>
      </c>
      <c r="B11" s="533">
        <v>49</v>
      </c>
      <c r="C11" s="534">
        <v>48</v>
      </c>
      <c r="D11" s="534">
        <v>55</v>
      </c>
      <c r="E11" s="534">
        <v>68</v>
      </c>
      <c r="F11" s="538">
        <f t="shared" si="0"/>
        <v>17.401095245406623</v>
      </c>
      <c r="G11" s="580">
        <v>39078</v>
      </c>
      <c r="H11" s="534">
        <v>189</v>
      </c>
      <c r="I11" s="41">
        <v>2.7794117647058822</v>
      </c>
      <c r="J11" s="581">
        <v>0</v>
      </c>
      <c r="K11" s="582">
        <v>0</v>
      </c>
      <c r="L11" s="525">
        <v>68</v>
      </c>
      <c r="M11" s="41">
        <f t="shared" si="1"/>
        <v>16.741758377034245</v>
      </c>
      <c r="N11" s="587">
        <v>40617</v>
      </c>
      <c r="O11" s="534">
        <v>196</v>
      </c>
      <c r="P11" s="41">
        <f t="shared" si="2"/>
        <v>2.8823529411764706</v>
      </c>
      <c r="Q11" s="525">
        <v>68</v>
      </c>
      <c r="R11" s="41">
        <f t="shared" si="3"/>
        <v>16.585365853658537</v>
      </c>
      <c r="S11" s="587">
        <v>41000</v>
      </c>
      <c r="T11" s="534">
        <v>189</v>
      </c>
      <c r="U11" s="41">
        <f t="shared" si="4"/>
        <v>2.7794117647058822</v>
      </c>
      <c r="V11" s="525">
        <v>68</v>
      </c>
      <c r="W11" s="41">
        <f t="shared" si="5"/>
        <v>16.3855421686747</v>
      </c>
      <c r="X11" s="587">
        <v>41500</v>
      </c>
      <c r="Y11" s="534">
        <v>189</v>
      </c>
      <c r="Z11" s="41">
        <f t="shared" si="6"/>
        <v>2.7794117647058822</v>
      </c>
      <c r="AA11" s="525">
        <v>68</v>
      </c>
      <c r="AB11" s="41">
        <f t="shared" si="7"/>
        <v>16.267942583732058</v>
      </c>
      <c r="AC11" s="587">
        <v>41800</v>
      </c>
      <c r="AD11" s="534">
        <v>189</v>
      </c>
      <c r="AE11" s="41">
        <f t="shared" si="8"/>
        <v>2.7794117647058822</v>
      </c>
      <c r="AF11" s="525">
        <v>68</v>
      </c>
      <c r="AG11" s="41">
        <f t="shared" si="9"/>
        <v>16.19047619047619</v>
      </c>
      <c r="AH11" s="587">
        <v>42000</v>
      </c>
      <c r="AI11" s="534">
        <v>189</v>
      </c>
      <c r="AJ11" s="41">
        <f t="shared" si="10"/>
        <v>2.7794117647058822</v>
      </c>
      <c r="AK11" s="525">
        <v>68</v>
      </c>
      <c r="AL11" s="41">
        <f t="shared" si="11"/>
        <v>16</v>
      </c>
      <c r="AM11" s="587">
        <v>42500</v>
      </c>
      <c r="AN11" s="534">
        <v>200</v>
      </c>
      <c r="AO11" s="41">
        <f t="shared" si="12"/>
        <v>2.9411764705882355</v>
      </c>
      <c r="AP11" s="525">
        <v>68</v>
      </c>
      <c r="AQ11" s="41">
        <f t="shared" si="13"/>
        <v>15.88785046728972</v>
      </c>
      <c r="AR11" s="587">
        <v>42800</v>
      </c>
      <c r="AS11" s="534">
        <v>200</v>
      </c>
      <c r="AT11" s="41">
        <f t="shared" si="14"/>
        <v>2.9411764705882355</v>
      </c>
      <c r="AU11" s="525">
        <v>68</v>
      </c>
      <c r="AV11" s="41">
        <f t="shared" si="15"/>
        <v>15.813953488372093</v>
      </c>
      <c r="AW11" s="587">
        <v>43000</v>
      </c>
      <c r="AX11" s="534">
        <v>200</v>
      </c>
      <c r="AY11" s="41">
        <f t="shared" si="16"/>
        <v>2.9411764705882355</v>
      </c>
    </row>
    <row r="12" spans="1:51" ht="15.75">
      <c r="A12" s="588" t="s">
        <v>8</v>
      </c>
      <c r="B12" s="533">
        <v>115</v>
      </c>
      <c r="C12" s="534">
        <v>114</v>
      </c>
      <c r="D12" s="534">
        <v>116</v>
      </c>
      <c r="E12" s="534">
        <v>131</v>
      </c>
      <c r="F12" s="538">
        <f t="shared" si="0"/>
        <v>22.100752437831087</v>
      </c>
      <c r="G12" s="580">
        <v>59274</v>
      </c>
      <c r="H12" s="534">
        <v>520</v>
      </c>
      <c r="I12" s="41">
        <v>3.9694656488549618</v>
      </c>
      <c r="J12" s="581">
        <v>0</v>
      </c>
      <c r="K12" s="582">
        <v>2</v>
      </c>
      <c r="L12" s="525">
        <v>135</v>
      </c>
      <c r="M12" s="41">
        <f t="shared" si="1"/>
        <v>22.919814604166312</v>
      </c>
      <c r="N12" s="583">
        <v>58901</v>
      </c>
      <c r="O12" s="534">
        <v>520</v>
      </c>
      <c r="P12" s="41">
        <f t="shared" si="2"/>
        <v>3.8518518518518516</v>
      </c>
      <c r="Q12" s="525">
        <v>137</v>
      </c>
      <c r="R12" s="41">
        <f t="shared" si="3"/>
        <v>23.406799931658977</v>
      </c>
      <c r="S12" s="583">
        <v>58530</v>
      </c>
      <c r="T12" s="534">
        <v>520</v>
      </c>
      <c r="U12" s="41">
        <f t="shared" si="4"/>
        <v>3.7956204379562042</v>
      </c>
      <c r="V12" s="525">
        <v>139</v>
      </c>
      <c r="W12" s="41">
        <f t="shared" si="5"/>
        <v>23.899587345254471</v>
      </c>
      <c r="X12" s="583">
        <v>58160</v>
      </c>
      <c r="Y12" s="534">
        <v>520</v>
      </c>
      <c r="Z12" s="41">
        <f t="shared" si="6"/>
        <v>3.7410071942446042</v>
      </c>
      <c r="AA12" s="525">
        <v>141</v>
      </c>
      <c r="AB12" s="41">
        <f t="shared" si="7"/>
        <v>24.436741767764296</v>
      </c>
      <c r="AC12" s="583">
        <v>57700</v>
      </c>
      <c r="AD12" s="534">
        <v>520</v>
      </c>
      <c r="AE12" s="41">
        <f t="shared" si="8"/>
        <v>3.6879432624113475</v>
      </c>
      <c r="AF12" s="525">
        <v>143</v>
      </c>
      <c r="AG12" s="41">
        <f t="shared" si="9"/>
        <v>24.899878112484764</v>
      </c>
      <c r="AH12" s="583">
        <v>57430</v>
      </c>
      <c r="AI12" s="534">
        <v>520</v>
      </c>
      <c r="AJ12" s="41">
        <f t="shared" si="10"/>
        <v>3.6363636363636362</v>
      </c>
      <c r="AK12" s="525">
        <v>146</v>
      </c>
      <c r="AL12" s="41">
        <f t="shared" si="11"/>
        <v>25.614035087719298</v>
      </c>
      <c r="AM12" s="583">
        <v>57000</v>
      </c>
      <c r="AN12" s="534">
        <v>551</v>
      </c>
      <c r="AO12" s="41">
        <f t="shared" si="12"/>
        <v>3.7739726027397262</v>
      </c>
      <c r="AP12" s="525">
        <v>145</v>
      </c>
      <c r="AQ12" s="41">
        <f t="shared" si="13"/>
        <v>25.573192239858908</v>
      </c>
      <c r="AR12" s="583">
        <v>56700</v>
      </c>
      <c r="AS12" s="534">
        <v>551</v>
      </c>
      <c r="AT12" s="41">
        <f t="shared" si="14"/>
        <v>3.8</v>
      </c>
      <c r="AU12" s="525">
        <v>145</v>
      </c>
      <c r="AV12" s="41">
        <f t="shared" si="15"/>
        <v>25.75488454706927</v>
      </c>
      <c r="AW12" s="583">
        <v>56300</v>
      </c>
      <c r="AX12" s="534">
        <v>551</v>
      </c>
      <c r="AY12" s="41">
        <f t="shared" si="16"/>
        <v>3.8</v>
      </c>
    </row>
    <row r="13" spans="1:51" ht="15.75">
      <c r="A13" s="586" t="s">
        <v>9</v>
      </c>
      <c r="B13" s="533">
        <v>44</v>
      </c>
      <c r="C13" s="534">
        <v>45</v>
      </c>
      <c r="D13" s="534">
        <v>48</v>
      </c>
      <c r="E13" s="534">
        <v>49</v>
      </c>
      <c r="F13" s="538">
        <f t="shared" si="0"/>
        <v>30.333044447195743</v>
      </c>
      <c r="G13" s="580">
        <v>16154</v>
      </c>
      <c r="H13" s="534">
        <v>170</v>
      </c>
      <c r="I13" s="41">
        <v>3.4693877551020407</v>
      </c>
      <c r="J13" s="581">
        <v>0</v>
      </c>
      <c r="K13" s="582" t="s">
        <v>563</v>
      </c>
      <c r="L13" s="525">
        <v>51</v>
      </c>
      <c r="M13" s="41">
        <f t="shared" si="1"/>
        <v>32.071437555024524</v>
      </c>
      <c r="N13" s="583">
        <v>15902</v>
      </c>
      <c r="O13" s="534">
        <v>170</v>
      </c>
      <c r="P13" s="41">
        <f t="shared" si="2"/>
        <v>3.3333333333333335</v>
      </c>
      <c r="Q13" s="525">
        <v>52</v>
      </c>
      <c r="R13" s="41">
        <f t="shared" si="3"/>
        <v>33.226837060702877</v>
      </c>
      <c r="S13" s="583">
        <v>15650</v>
      </c>
      <c r="T13" s="534">
        <v>170</v>
      </c>
      <c r="U13" s="41">
        <f t="shared" si="4"/>
        <v>3.2692307692307692</v>
      </c>
      <c r="V13" s="525">
        <v>52</v>
      </c>
      <c r="W13" s="41">
        <f t="shared" si="5"/>
        <v>33.733376581252031</v>
      </c>
      <c r="X13" s="583">
        <v>15415</v>
      </c>
      <c r="Y13" s="534">
        <v>170</v>
      </c>
      <c r="Z13" s="41">
        <f t="shared" si="6"/>
        <v>3.2692307692307692</v>
      </c>
      <c r="AA13" s="525">
        <v>52</v>
      </c>
      <c r="AB13" s="41">
        <f t="shared" si="7"/>
        <v>34.255599472990774</v>
      </c>
      <c r="AC13" s="583">
        <v>15180</v>
      </c>
      <c r="AD13" s="534">
        <v>170</v>
      </c>
      <c r="AE13" s="41">
        <f t="shared" si="8"/>
        <v>3.2692307692307692</v>
      </c>
      <c r="AF13" s="525">
        <v>52</v>
      </c>
      <c r="AG13" s="41">
        <f t="shared" si="9"/>
        <v>34.782608695652172</v>
      </c>
      <c r="AH13" s="583">
        <v>14950</v>
      </c>
      <c r="AI13" s="534">
        <v>170</v>
      </c>
      <c r="AJ13" s="41">
        <f t="shared" si="10"/>
        <v>3.2692307692307692</v>
      </c>
      <c r="AK13" s="525">
        <v>52</v>
      </c>
      <c r="AL13" s="41">
        <f t="shared" si="11"/>
        <v>35.374149659863946</v>
      </c>
      <c r="AM13" s="583">
        <v>14700</v>
      </c>
      <c r="AN13" s="534">
        <v>177</v>
      </c>
      <c r="AO13" s="41">
        <f t="shared" si="12"/>
        <v>3.4038461538461537</v>
      </c>
      <c r="AP13" s="525">
        <v>52</v>
      </c>
      <c r="AQ13" s="41">
        <f t="shared" si="13"/>
        <v>35.862068965517238</v>
      </c>
      <c r="AR13" s="583">
        <v>14500</v>
      </c>
      <c r="AS13" s="534">
        <v>177</v>
      </c>
      <c r="AT13" s="41">
        <f t="shared" si="14"/>
        <v>3.4038461538461537</v>
      </c>
      <c r="AU13" s="525">
        <v>52</v>
      </c>
      <c r="AV13" s="41">
        <f t="shared" si="15"/>
        <v>36.619718309859152</v>
      </c>
      <c r="AW13" s="583">
        <v>14200</v>
      </c>
      <c r="AX13" s="534">
        <v>177</v>
      </c>
      <c r="AY13" s="41">
        <f t="shared" si="16"/>
        <v>3.4038461538461537</v>
      </c>
    </row>
    <row r="14" spans="1:51" ht="15.75">
      <c r="A14" s="586" t="s">
        <v>10</v>
      </c>
      <c r="B14" s="533">
        <v>30</v>
      </c>
      <c r="C14" s="535">
        <v>34</v>
      </c>
      <c r="D14" s="535">
        <v>36</v>
      </c>
      <c r="E14" s="535">
        <v>45</v>
      </c>
      <c r="F14" s="538">
        <f t="shared" si="0"/>
        <v>30.60391730141458</v>
      </c>
      <c r="G14" s="580">
        <v>14704</v>
      </c>
      <c r="H14" s="534">
        <v>136</v>
      </c>
      <c r="I14" s="41">
        <v>3.0222222222222221</v>
      </c>
      <c r="J14" s="581">
        <v>0</v>
      </c>
      <c r="K14" s="582">
        <v>0</v>
      </c>
      <c r="L14" s="530">
        <v>45</v>
      </c>
      <c r="M14" s="41">
        <f t="shared" si="1"/>
        <v>30.885380919698008</v>
      </c>
      <c r="N14" s="583">
        <v>14570</v>
      </c>
      <c r="O14" s="534">
        <v>136</v>
      </c>
      <c r="P14" s="41">
        <f t="shared" si="2"/>
        <v>3.0222222222222221</v>
      </c>
      <c r="Q14" s="530">
        <v>45</v>
      </c>
      <c r="R14" s="41">
        <f t="shared" si="3"/>
        <v>31.172069825436409</v>
      </c>
      <c r="S14" s="583">
        <v>14436</v>
      </c>
      <c r="T14" s="534">
        <v>136</v>
      </c>
      <c r="U14" s="41">
        <f t="shared" si="4"/>
        <v>3.0222222222222221</v>
      </c>
      <c r="V14" s="530">
        <v>45</v>
      </c>
      <c r="W14" s="41">
        <f t="shared" si="5"/>
        <v>31.46853146853147</v>
      </c>
      <c r="X14" s="583">
        <v>14300</v>
      </c>
      <c r="Y14" s="534">
        <v>136</v>
      </c>
      <c r="Z14" s="41">
        <f t="shared" si="6"/>
        <v>3.0222222222222221</v>
      </c>
      <c r="AA14" s="530">
        <v>45</v>
      </c>
      <c r="AB14" s="41">
        <f t="shared" si="7"/>
        <v>31.757233592095979</v>
      </c>
      <c r="AC14" s="583">
        <v>14170</v>
      </c>
      <c r="AD14" s="534">
        <v>136</v>
      </c>
      <c r="AE14" s="41">
        <f t="shared" si="8"/>
        <v>3.0222222222222221</v>
      </c>
      <c r="AF14" s="530">
        <v>45</v>
      </c>
      <c r="AG14" s="41">
        <f t="shared" si="9"/>
        <v>32.051282051282051</v>
      </c>
      <c r="AH14" s="583">
        <v>14040</v>
      </c>
      <c r="AI14" s="534">
        <v>136</v>
      </c>
      <c r="AJ14" s="41">
        <f t="shared" si="10"/>
        <v>3.0222222222222221</v>
      </c>
      <c r="AK14" s="530">
        <v>45</v>
      </c>
      <c r="AL14" s="41">
        <f t="shared" si="11"/>
        <v>32.374100719424462</v>
      </c>
      <c r="AM14" s="583">
        <v>13900</v>
      </c>
      <c r="AN14" s="534">
        <v>141</v>
      </c>
      <c r="AO14" s="41">
        <f t="shared" si="12"/>
        <v>3.1333333333333333</v>
      </c>
      <c r="AP14" s="530">
        <v>45</v>
      </c>
      <c r="AQ14" s="41">
        <f t="shared" si="13"/>
        <v>32.846715328467155</v>
      </c>
      <c r="AR14" s="583">
        <v>13700</v>
      </c>
      <c r="AS14" s="534">
        <v>141</v>
      </c>
      <c r="AT14" s="41">
        <f t="shared" si="14"/>
        <v>3.1333333333333333</v>
      </c>
      <c r="AU14" s="530">
        <v>45</v>
      </c>
      <c r="AV14" s="41">
        <f t="shared" si="15"/>
        <v>33.333333333333336</v>
      </c>
      <c r="AW14" s="583">
        <v>13500</v>
      </c>
      <c r="AX14" s="534">
        <v>141</v>
      </c>
      <c r="AY14" s="41">
        <f t="shared" si="16"/>
        <v>3.1333333333333333</v>
      </c>
    </row>
    <row r="15" spans="1:51" ht="15.75">
      <c r="A15" s="588" t="s">
        <v>11</v>
      </c>
      <c r="B15" s="533">
        <v>59</v>
      </c>
      <c r="C15" s="534">
        <v>60</v>
      </c>
      <c r="D15" s="534">
        <v>63</v>
      </c>
      <c r="E15" s="534">
        <v>68</v>
      </c>
      <c r="F15" s="538">
        <f t="shared" si="0"/>
        <v>17.329255861365954</v>
      </c>
      <c r="G15" s="580">
        <v>39240</v>
      </c>
      <c r="H15" s="534">
        <v>372</v>
      </c>
      <c r="I15" s="41">
        <v>5.4705882352941178</v>
      </c>
      <c r="J15" s="581">
        <v>0</v>
      </c>
      <c r="K15" s="582">
        <v>3</v>
      </c>
      <c r="L15" s="525">
        <v>74</v>
      </c>
      <c r="M15" s="41">
        <f t="shared" si="1"/>
        <v>19.045167932055076</v>
      </c>
      <c r="N15" s="583">
        <v>38855</v>
      </c>
      <c r="O15" s="534">
        <v>372</v>
      </c>
      <c r="P15" s="41">
        <f t="shared" si="2"/>
        <v>5.0270270270270272</v>
      </c>
      <c r="Q15" s="525">
        <v>77</v>
      </c>
      <c r="R15" s="41">
        <f t="shared" si="3"/>
        <v>20.015596568754876</v>
      </c>
      <c r="S15" s="583">
        <v>38470</v>
      </c>
      <c r="T15" s="534">
        <v>372</v>
      </c>
      <c r="U15" s="41">
        <f t="shared" si="4"/>
        <v>4.8311688311688314</v>
      </c>
      <c r="V15" s="525">
        <v>78</v>
      </c>
      <c r="W15" s="41">
        <f t="shared" si="5"/>
        <v>20.480504135486409</v>
      </c>
      <c r="X15" s="583">
        <v>38085</v>
      </c>
      <c r="Y15" s="534">
        <v>372</v>
      </c>
      <c r="Z15" s="41">
        <f t="shared" si="6"/>
        <v>4.7692307692307692</v>
      </c>
      <c r="AA15" s="525">
        <v>80</v>
      </c>
      <c r="AB15" s="41">
        <f t="shared" si="7"/>
        <v>21.175224986765485</v>
      </c>
      <c r="AC15" s="583">
        <v>37780</v>
      </c>
      <c r="AD15" s="534">
        <v>372</v>
      </c>
      <c r="AE15" s="41">
        <f t="shared" si="8"/>
        <v>4.6500000000000004</v>
      </c>
      <c r="AF15" s="525">
        <v>82</v>
      </c>
      <c r="AG15" s="41">
        <f t="shared" si="9"/>
        <v>21.9017094017094</v>
      </c>
      <c r="AH15" s="583">
        <v>37440</v>
      </c>
      <c r="AI15" s="534">
        <v>372</v>
      </c>
      <c r="AJ15" s="41">
        <f t="shared" si="10"/>
        <v>4.5365853658536581</v>
      </c>
      <c r="AK15" s="525">
        <v>86</v>
      </c>
      <c r="AL15" s="41">
        <f t="shared" si="11"/>
        <v>23.180592991913748</v>
      </c>
      <c r="AM15" s="583">
        <v>37100</v>
      </c>
      <c r="AN15" s="534">
        <v>373</v>
      </c>
      <c r="AO15" s="41">
        <f t="shared" si="12"/>
        <v>4.3372093023255811</v>
      </c>
      <c r="AP15" s="525">
        <v>84</v>
      </c>
      <c r="AQ15" s="41">
        <f t="shared" si="13"/>
        <v>22.888283378746593</v>
      </c>
      <c r="AR15" s="583">
        <v>36700</v>
      </c>
      <c r="AS15" s="534">
        <v>373</v>
      </c>
      <c r="AT15" s="41">
        <f t="shared" si="14"/>
        <v>4.4404761904761907</v>
      </c>
      <c r="AU15" s="525">
        <v>84</v>
      </c>
      <c r="AV15" s="41">
        <f t="shared" si="15"/>
        <v>23.140495867768596</v>
      </c>
      <c r="AW15" s="583">
        <v>36300</v>
      </c>
      <c r="AX15" s="534">
        <v>370</v>
      </c>
      <c r="AY15" s="41">
        <f t="shared" si="16"/>
        <v>4.4047619047619051</v>
      </c>
    </row>
    <row r="16" spans="1:51" ht="15.75">
      <c r="A16" s="588" t="s">
        <v>12</v>
      </c>
      <c r="B16" s="533">
        <v>27</v>
      </c>
      <c r="C16" s="535">
        <v>24</v>
      </c>
      <c r="D16" s="535">
        <v>24</v>
      </c>
      <c r="E16" s="535">
        <v>23</v>
      </c>
      <c r="F16" s="538">
        <f t="shared" si="0"/>
        <v>17.921146953405017</v>
      </c>
      <c r="G16" s="580">
        <v>12834</v>
      </c>
      <c r="H16" s="534">
        <v>89</v>
      </c>
      <c r="I16" s="41">
        <v>3.8695652173913042</v>
      </c>
      <c r="J16" s="581">
        <v>1</v>
      </c>
      <c r="K16" s="582">
        <v>2</v>
      </c>
      <c r="L16" s="530">
        <v>27</v>
      </c>
      <c r="M16" s="41">
        <f t="shared" si="1"/>
        <v>22.748336001348051</v>
      </c>
      <c r="N16" s="583">
        <v>11869</v>
      </c>
      <c r="O16" s="534">
        <v>90</v>
      </c>
      <c r="P16" s="41">
        <f t="shared" si="2"/>
        <v>3.3333333333333335</v>
      </c>
      <c r="Q16" s="530">
        <v>29</v>
      </c>
      <c r="R16" s="41">
        <f t="shared" si="3"/>
        <v>26.588429448977724</v>
      </c>
      <c r="S16" s="583">
        <v>10907</v>
      </c>
      <c r="T16" s="534">
        <v>91</v>
      </c>
      <c r="U16" s="41">
        <f t="shared" si="4"/>
        <v>3.1379310344827585</v>
      </c>
      <c r="V16" s="530">
        <v>30</v>
      </c>
      <c r="W16" s="41">
        <f t="shared" si="5"/>
        <v>29.895366218236173</v>
      </c>
      <c r="X16" s="583">
        <v>10035</v>
      </c>
      <c r="Y16" s="534">
        <v>92</v>
      </c>
      <c r="Z16" s="41">
        <f t="shared" si="6"/>
        <v>3.0666666666666669</v>
      </c>
      <c r="AA16" s="530">
        <v>33</v>
      </c>
      <c r="AB16" s="41">
        <f t="shared" si="7"/>
        <v>35.752979414951248</v>
      </c>
      <c r="AC16" s="583">
        <v>9230</v>
      </c>
      <c r="AD16" s="534">
        <v>93</v>
      </c>
      <c r="AE16" s="41">
        <f t="shared" si="8"/>
        <v>2.8181818181818183</v>
      </c>
      <c r="AF16" s="530">
        <v>34</v>
      </c>
      <c r="AG16" s="41">
        <f t="shared" si="9"/>
        <v>39.812646370023423</v>
      </c>
      <c r="AH16" s="583">
        <v>8540</v>
      </c>
      <c r="AI16" s="534">
        <v>94</v>
      </c>
      <c r="AJ16" s="41">
        <f t="shared" si="10"/>
        <v>2.7647058823529411</v>
      </c>
      <c r="AK16" s="530">
        <v>35</v>
      </c>
      <c r="AL16" s="41">
        <f t="shared" si="11"/>
        <v>44.303797468354432</v>
      </c>
      <c r="AM16" s="583">
        <v>7900</v>
      </c>
      <c r="AN16" s="534">
        <v>107</v>
      </c>
      <c r="AO16" s="41">
        <f t="shared" si="12"/>
        <v>3.0571428571428569</v>
      </c>
      <c r="AP16" s="530">
        <v>35</v>
      </c>
      <c r="AQ16" s="41">
        <f t="shared" si="13"/>
        <v>49.295774647887328</v>
      </c>
      <c r="AR16" s="583">
        <v>7100</v>
      </c>
      <c r="AS16" s="534">
        <v>107</v>
      </c>
      <c r="AT16" s="41">
        <f t="shared" si="14"/>
        <v>3.0571428571428569</v>
      </c>
      <c r="AU16" s="530">
        <v>35</v>
      </c>
      <c r="AV16" s="41">
        <f t="shared" si="15"/>
        <v>55.555555555555557</v>
      </c>
      <c r="AW16" s="583">
        <v>6300</v>
      </c>
      <c r="AX16" s="534">
        <v>107</v>
      </c>
      <c r="AY16" s="41">
        <f t="shared" si="16"/>
        <v>3.0571428571428569</v>
      </c>
    </row>
    <row r="17" spans="1:51" ht="15.75">
      <c r="A17" s="586" t="s">
        <v>602</v>
      </c>
      <c r="B17" s="533">
        <v>40</v>
      </c>
      <c r="C17" s="534">
        <v>39</v>
      </c>
      <c r="D17" s="534">
        <v>43</v>
      </c>
      <c r="E17" s="534">
        <v>53</v>
      </c>
      <c r="F17" s="538">
        <f t="shared" si="0"/>
        <v>21.578047390277668</v>
      </c>
      <c r="G17" s="580">
        <v>24562</v>
      </c>
      <c r="H17" s="534">
        <v>213</v>
      </c>
      <c r="I17" s="41">
        <v>4.0188679245283021</v>
      </c>
      <c r="J17" s="581">
        <v>0</v>
      </c>
      <c r="K17" s="582">
        <v>1</v>
      </c>
      <c r="L17" s="525">
        <v>55</v>
      </c>
      <c r="M17" s="41">
        <f t="shared" si="1"/>
        <v>22.545603607296577</v>
      </c>
      <c r="N17" s="583">
        <v>24395</v>
      </c>
      <c r="O17" s="534">
        <v>213</v>
      </c>
      <c r="P17" s="41">
        <f t="shared" si="2"/>
        <v>3.8727272727272726</v>
      </c>
      <c r="Q17" s="525">
        <v>56</v>
      </c>
      <c r="R17" s="41">
        <f t="shared" si="3"/>
        <v>23.112798712286928</v>
      </c>
      <c r="S17" s="583">
        <v>24229</v>
      </c>
      <c r="T17" s="534">
        <v>213</v>
      </c>
      <c r="U17" s="41">
        <f t="shared" si="4"/>
        <v>3.8035714285714284</v>
      </c>
      <c r="V17" s="525">
        <v>57</v>
      </c>
      <c r="W17" s="41">
        <f t="shared" si="5"/>
        <v>23.666182271123109</v>
      </c>
      <c r="X17" s="583">
        <v>24085</v>
      </c>
      <c r="Y17" s="534">
        <v>213</v>
      </c>
      <c r="Z17" s="41">
        <f t="shared" si="6"/>
        <v>3.736842105263158</v>
      </c>
      <c r="AA17" s="525">
        <v>58</v>
      </c>
      <c r="AB17" s="41">
        <f t="shared" si="7"/>
        <v>24.227234753550544</v>
      </c>
      <c r="AC17" s="583">
        <v>23940</v>
      </c>
      <c r="AD17" s="534">
        <v>213</v>
      </c>
      <c r="AE17" s="41">
        <f t="shared" si="8"/>
        <v>3.6724137931034484</v>
      </c>
      <c r="AF17" s="525">
        <v>59</v>
      </c>
      <c r="AG17" s="41">
        <f t="shared" si="9"/>
        <v>24.800336275746112</v>
      </c>
      <c r="AH17" s="583">
        <v>23790</v>
      </c>
      <c r="AI17" s="534">
        <v>213</v>
      </c>
      <c r="AJ17" s="41">
        <f t="shared" si="10"/>
        <v>3.6101694915254239</v>
      </c>
      <c r="AK17" s="525">
        <v>59</v>
      </c>
      <c r="AL17" s="41">
        <f t="shared" si="11"/>
        <v>25</v>
      </c>
      <c r="AM17" s="583">
        <v>23600</v>
      </c>
      <c r="AN17" s="534">
        <v>236</v>
      </c>
      <c r="AO17" s="41">
        <f t="shared" si="12"/>
        <v>4</v>
      </c>
      <c r="AP17" s="525">
        <v>59</v>
      </c>
      <c r="AQ17" s="41">
        <f t="shared" si="13"/>
        <v>25.159914712153519</v>
      </c>
      <c r="AR17" s="583">
        <v>23450</v>
      </c>
      <c r="AS17" s="534">
        <v>236</v>
      </c>
      <c r="AT17" s="41">
        <f t="shared" si="14"/>
        <v>4</v>
      </c>
      <c r="AU17" s="525">
        <v>59</v>
      </c>
      <c r="AV17" s="41">
        <f t="shared" si="15"/>
        <v>25.321888412017167</v>
      </c>
      <c r="AW17" s="583">
        <v>23300</v>
      </c>
      <c r="AX17" s="534">
        <v>236</v>
      </c>
      <c r="AY17" s="41">
        <f t="shared" si="16"/>
        <v>4</v>
      </c>
    </row>
    <row r="18" spans="1:51" ht="15.75">
      <c r="A18" s="588" t="s">
        <v>14</v>
      </c>
      <c r="B18" s="533">
        <v>14</v>
      </c>
      <c r="C18" s="535">
        <v>16</v>
      </c>
      <c r="D18" s="535">
        <v>16</v>
      </c>
      <c r="E18" s="535">
        <v>15</v>
      </c>
      <c r="F18" s="538">
        <f t="shared" si="0"/>
        <v>27.772634697278281</v>
      </c>
      <c r="G18" s="580">
        <v>5401</v>
      </c>
      <c r="H18" s="534">
        <v>56</v>
      </c>
      <c r="I18" s="41">
        <v>3.7333333333333334</v>
      </c>
      <c r="J18" s="581">
        <v>0</v>
      </c>
      <c r="K18" s="582" t="s">
        <v>563</v>
      </c>
      <c r="L18" s="530">
        <v>17</v>
      </c>
      <c r="M18" s="41">
        <f t="shared" si="1"/>
        <v>31.47565265691539</v>
      </c>
      <c r="N18" s="589">
        <v>5401</v>
      </c>
      <c r="O18" s="534">
        <v>56</v>
      </c>
      <c r="P18" s="41">
        <f t="shared" si="2"/>
        <v>3.2941176470588234</v>
      </c>
      <c r="Q18" s="530">
        <v>18</v>
      </c>
      <c r="R18" s="41">
        <f t="shared" si="3"/>
        <v>33.253279142804359</v>
      </c>
      <c r="S18" s="589">
        <v>5413</v>
      </c>
      <c r="T18" s="534">
        <v>56</v>
      </c>
      <c r="U18" s="41">
        <f t="shared" si="4"/>
        <v>3.1111111111111112</v>
      </c>
      <c r="V18" s="530">
        <v>18</v>
      </c>
      <c r="W18" s="41">
        <f t="shared" si="5"/>
        <v>33.027522935779821</v>
      </c>
      <c r="X18" s="589">
        <v>5450</v>
      </c>
      <c r="Y18" s="534">
        <v>56</v>
      </c>
      <c r="Z18" s="41">
        <f t="shared" si="6"/>
        <v>3.1111111111111112</v>
      </c>
      <c r="AA18" s="530">
        <v>18</v>
      </c>
      <c r="AB18" s="41">
        <f t="shared" si="7"/>
        <v>32.846715328467155</v>
      </c>
      <c r="AC18" s="589">
        <v>5480</v>
      </c>
      <c r="AD18" s="534">
        <v>56</v>
      </c>
      <c r="AE18" s="41">
        <f t="shared" si="8"/>
        <v>3.1111111111111112</v>
      </c>
      <c r="AF18" s="530">
        <v>18</v>
      </c>
      <c r="AG18" s="41">
        <f t="shared" si="9"/>
        <v>32.727272727272727</v>
      </c>
      <c r="AH18" s="589">
        <v>5500</v>
      </c>
      <c r="AI18" s="534">
        <v>56</v>
      </c>
      <c r="AJ18" s="41">
        <f t="shared" si="10"/>
        <v>3.1111111111111112</v>
      </c>
      <c r="AK18" s="530">
        <v>18</v>
      </c>
      <c r="AL18" s="41">
        <f t="shared" si="11"/>
        <v>32.490974729241877</v>
      </c>
      <c r="AM18" s="589">
        <v>5540</v>
      </c>
      <c r="AN18" s="534">
        <v>58</v>
      </c>
      <c r="AO18" s="41">
        <f t="shared" si="12"/>
        <v>3.2222222222222223</v>
      </c>
      <c r="AP18" s="530">
        <v>18</v>
      </c>
      <c r="AQ18" s="41">
        <f t="shared" si="13"/>
        <v>32.432432432432428</v>
      </c>
      <c r="AR18" s="589">
        <v>5550</v>
      </c>
      <c r="AS18" s="534">
        <v>58</v>
      </c>
      <c r="AT18" s="41">
        <f t="shared" si="14"/>
        <v>3.2222222222222223</v>
      </c>
      <c r="AU18" s="530">
        <v>18</v>
      </c>
      <c r="AV18" s="41">
        <f t="shared" si="15"/>
        <v>32.374100719424462</v>
      </c>
      <c r="AW18" s="589">
        <v>5560</v>
      </c>
      <c r="AX18" s="534">
        <v>58</v>
      </c>
      <c r="AY18" s="41">
        <f t="shared" si="16"/>
        <v>3.2222222222222223</v>
      </c>
    </row>
    <row r="19" spans="1:51" ht="15.75">
      <c r="A19" s="586" t="s">
        <v>15</v>
      </c>
      <c r="B19" s="533">
        <v>39</v>
      </c>
      <c r="C19" s="535">
        <v>39</v>
      </c>
      <c r="D19" s="535">
        <v>37</v>
      </c>
      <c r="E19" s="535">
        <v>54</v>
      </c>
      <c r="F19" s="538">
        <f t="shared" si="0"/>
        <v>20.071364852809989</v>
      </c>
      <c r="G19" s="580">
        <v>26904</v>
      </c>
      <c r="H19" s="534">
        <v>183</v>
      </c>
      <c r="I19" s="41">
        <v>3.3888888888888888</v>
      </c>
      <c r="J19" s="581">
        <v>1</v>
      </c>
      <c r="K19" s="582">
        <v>1</v>
      </c>
      <c r="L19" s="530">
        <v>55</v>
      </c>
      <c r="M19" s="41">
        <f t="shared" si="1"/>
        <v>20.419528494523853</v>
      </c>
      <c r="N19" s="373">
        <v>26935</v>
      </c>
      <c r="O19" s="534">
        <v>184</v>
      </c>
      <c r="P19" s="41">
        <f t="shared" si="2"/>
        <v>3.3454545454545452</v>
      </c>
      <c r="Q19" s="530">
        <v>56</v>
      </c>
      <c r="R19" s="41">
        <f t="shared" si="3"/>
        <v>20.766891641326115</v>
      </c>
      <c r="S19" s="373">
        <v>26966</v>
      </c>
      <c r="T19" s="534">
        <v>185</v>
      </c>
      <c r="U19" s="41">
        <f t="shared" si="4"/>
        <v>3.3035714285714284</v>
      </c>
      <c r="V19" s="530">
        <v>57</v>
      </c>
      <c r="W19" s="41">
        <f t="shared" si="5"/>
        <v>21.072088724584106</v>
      </c>
      <c r="X19" s="373">
        <v>27050</v>
      </c>
      <c r="Y19" s="534">
        <v>186</v>
      </c>
      <c r="Z19" s="41">
        <f t="shared" si="6"/>
        <v>3.263157894736842</v>
      </c>
      <c r="AA19" s="530">
        <v>58</v>
      </c>
      <c r="AB19" s="41">
        <f t="shared" si="7"/>
        <v>21.481481481481481</v>
      </c>
      <c r="AC19" s="373">
        <v>27000</v>
      </c>
      <c r="AD19" s="534">
        <v>187</v>
      </c>
      <c r="AE19" s="41">
        <f t="shared" si="8"/>
        <v>3.2241379310344827</v>
      </c>
      <c r="AF19" s="530">
        <v>59</v>
      </c>
      <c r="AG19" s="41">
        <f t="shared" si="9"/>
        <v>21.933085501858734</v>
      </c>
      <c r="AH19" s="373">
        <v>26900</v>
      </c>
      <c r="AI19" s="534">
        <v>188</v>
      </c>
      <c r="AJ19" s="41">
        <f t="shared" si="10"/>
        <v>3.1864406779661016</v>
      </c>
      <c r="AK19" s="530">
        <v>60</v>
      </c>
      <c r="AL19" s="41">
        <f t="shared" si="11"/>
        <v>22.388059701492537</v>
      </c>
      <c r="AM19" s="373">
        <v>26800</v>
      </c>
      <c r="AN19" s="534">
        <v>210</v>
      </c>
      <c r="AO19" s="41">
        <f t="shared" si="12"/>
        <v>3.5</v>
      </c>
      <c r="AP19" s="530">
        <v>60</v>
      </c>
      <c r="AQ19" s="41">
        <f t="shared" si="13"/>
        <v>22.388059701492537</v>
      </c>
      <c r="AR19" s="373">
        <v>26800</v>
      </c>
      <c r="AS19" s="534">
        <v>210</v>
      </c>
      <c r="AT19" s="41">
        <f t="shared" si="14"/>
        <v>3.5</v>
      </c>
      <c r="AU19" s="530">
        <v>60</v>
      </c>
      <c r="AV19" s="41">
        <f t="shared" si="15"/>
        <v>22.388059701492537</v>
      </c>
      <c r="AW19" s="373">
        <v>26800</v>
      </c>
      <c r="AX19" s="534">
        <v>210</v>
      </c>
      <c r="AY19" s="41">
        <f t="shared" si="16"/>
        <v>3.5</v>
      </c>
    </row>
    <row r="20" spans="1:51" ht="15.75">
      <c r="A20" s="586" t="s">
        <v>172</v>
      </c>
      <c r="B20" s="533">
        <v>34</v>
      </c>
      <c r="C20" s="535">
        <v>28</v>
      </c>
      <c r="D20" s="535">
        <v>37</v>
      </c>
      <c r="E20" s="535">
        <v>34</v>
      </c>
      <c r="F20" s="538">
        <f t="shared" si="0"/>
        <v>24.839275277615432</v>
      </c>
      <c r="G20" s="580">
        <v>13688</v>
      </c>
      <c r="H20" s="520">
        <v>119</v>
      </c>
      <c r="I20" s="41">
        <v>3.5</v>
      </c>
      <c r="J20" s="581">
        <v>0</v>
      </c>
      <c r="K20" s="582" t="s">
        <v>540</v>
      </c>
      <c r="L20" s="530">
        <v>36</v>
      </c>
      <c r="M20" s="41">
        <f t="shared" si="1"/>
        <v>26.757841534116245</v>
      </c>
      <c r="N20" s="583">
        <v>13454</v>
      </c>
      <c r="O20" s="520">
        <v>119</v>
      </c>
      <c r="P20" s="41">
        <f t="shared" si="2"/>
        <v>3.3055555555555554</v>
      </c>
      <c r="Q20" s="530">
        <v>36</v>
      </c>
      <c r="R20" s="41">
        <f t="shared" si="3"/>
        <v>27.231467473524965</v>
      </c>
      <c r="S20" s="583">
        <v>13220</v>
      </c>
      <c r="T20" s="520">
        <v>119</v>
      </c>
      <c r="U20" s="41">
        <f t="shared" si="4"/>
        <v>3.3055555555555554</v>
      </c>
      <c r="V20" s="530">
        <v>37</v>
      </c>
      <c r="W20" s="41">
        <f t="shared" si="5"/>
        <v>28.417818740399387</v>
      </c>
      <c r="X20" s="583">
        <v>13020</v>
      </c>
      <c r="Y20" s="520">
        <v>119</v>
      </c>
      <c r="Z20" s="41">
        <f t="shared" si="6"/>
        <v>3.2162162162162162</v>
      </c>
      <c r="AA20" s="530">
        <v>38</v>
      </c>
      <c r="AB20" s="41">
        <f t="shared" si="7"/>
        <v>29.62962962962963</v>
      </c>
      <c r="AC20" s="583">
        <v>12825</v>
      </c>
      <c r="AD20" s="520">
        <v>119</v>
      </c>
      <c r="AE20" s="41">
        <f t="shared" si="8"/>
        <v>3.1315789473684212</v>
      </c>
      <c r="AF20" s="530">
        <v>39</v>
      </c>
      <c r="AG20" s="41">
        <f t="shared" si="9"/>
        <v>30.46875</v>
      </c>
      <c r="AH20" s="583">
        <v>12800</v>
      </c>
      <c r="AI20" s="520">
        <v>119</v>
      </c>
      <c r="AJ20" s="41">
        <f t="shared" si="10"/>
        <v>3.0512820512820511</v>
      </c>
      <c r="AK20" s="530">
        <v>39</v>
      </c>
      <c r="AL20" s="41">
        <f t="shared" si="11"/>
        <v>31.2</v>
      </c>
      <c r="AM20" s="583">
        <v>12500</v>
      </c>
      <c r="AN20" s="520">
        <v>133</v>
      </c>
      <c r="AO20" s="41">
        <f t="shared" si="12"/>
        <v>3.4102564102564101</v>
      </c>
      <c r="AP20" s="530">
        <v>39</v>
      </c>
      <c r="AQ20" s="41">
        <f t="shared" si="13"/>
        <v>31.967213114754099</v>
      </c>
      <c r="AR20" s="583">
        <v>12200</v>
      </c>
      <c r="AS20" s="520">
        <v>133</v>
      </c>
      <c r="AT20" s="41">
        <f t="shared" si="14"/>
        <v>3.4102564102564101</v>
      </c>
      <c r="AU20" s="530">
        <v>39</v>
      </c>
      <c r="AV20" s="41">
        <f t="shared" si="15"/>
        <v>32.5</v>
      </c>
      <c r="AW20" s="583">
        <v>12000</v>
      </c>
      <c r="AX20" s="520">
        <v>133</v>
      </c>
      <c r="AY20" s="41">
        <f t="shared" si="16"/>
        <v>3.4102564102564101</v>
      </c>
    </row>
    <row r="21" spans="1:51" ht="15.75">
      <c r="A21" s="586" t="s">
        <v>17</v>
      </c>
      <c r="B21" s="533">
        <v>69</v>
      </c>
      <c r="C21" s="535">
        <v>75</v>
      </c>
      <c r="D21" s="535">
        <v>65</v>
      </c>
      <c r="E21" s="535">
        <v>60</v>
      </c>
      <c r="F21" s="538">
        <f t="shared" si="0"/>
        <v>13.212366775301682</v>
      </c>
      <c r="G21" s="580">
        <v>45412</v>
      </c>
      <c r="H21" s="520">
        <v>314</v>
      </c>
      <c r="I21" s="41">
        <v>5.2333333333333334</v>
      </c>
      <c r="J21" s="581">
        <v>2</v>
      </c>
      <c r="K21" s="582">
        <v>7</v>
      </c>
      <c r="L21" s="530">
        <v>74</v>
      </c>
      <c r="M21" s="41">
        <f t="shared" si="1"/>
        <v>16.577432290149869</v>
      </c>
      <c r="N21" s="373">
        <v>44639</v>
      </c>
      <c r="O21" s="520">
        <v>316</v>
      </c>
      <c r="P21" s="41">
        <f t="shared" si="2"/>
        <v>4.2702702702702702</v>
      </c>
      <c r="Q21" s="530">
        <v>81</v>
      </c>
      <c r="R21" s="41">
        <f t="shared" si="3"/>
        <v>18.46490528187476</v>
      </c>
      <c r="S21" s="373">
        <v>43867</v>
      </c>
      <c r="T21" s="520">
        <v>318</v>
      </c>
      <c r="U21" s="41">
        <f t="shared" si="4"/>
        <v>3.925925925925926</v>
      </c>
      <c r="V21" s="530">
        <v>83</v>
      </c>
      <c r="W21" s="41">
        <f t="shared" si="5"/>
        <v>19.253073532823009</v>
      </c>
      <c r="X21" s="373">
        <v>43110</v>
      </c>
      <c r="Y21" s="520">
        <v>320</v>
      </c>
      <c r="Z21" s="41">
        <f t="shared" si="6"/>
        <v>3.8554216867469879</v>
      </c>
      <c r="AA21" s="530">
        <v>88</v>
      </c>
      <c r="AB21" s="41">
        <f t="shared" si="7"/>
        <v>20.774315391879131</v>
      </c>
      <c r="AC21" s="373">
        <v>42360</v>
      </c>
      <c r="AD21" s="520">
        <v>322</v>
      </c>
      <c r="AE21" s="41">
        <f t="shared" si="8"/>
        <v>3.6590909090909092</v>
      </c>
      <c r="AF21" s="530">
        <v>93</v>
      </c>
      <c r="AG21" s="41">
        <f t="shared" si="9"/>
        <v>22.339658899831853</v>
      </c>
      <c r="AH21" s="373">
        <v>41630</v>
      </c>
      <c r="AI21" s="520">
        <v>324</v>
      </c>
      <c r="AJ21" s="41">
        <f t="shared" si="10"/>
        <v>3.4838709677419355</v>
      </c>
      <c r="AK21" s="530">
        <v>95</v>
      </c>
      <c r="AL21" s="41">
        <f t="shared" si="11"/>
        <v>23.227383863080686</v>
      </c>
      <c r="AM21" s="373">
        <v>40900</v>
      </c>
      <c r="AN21" s="520">
        <v>453</v>
      </c>
      <c r="AO21" s="41">
        <f t="shared" si="12"/>
        <v>4.7684210526315791</v>
      </c>
      <c r="AP21" s="530">
        <v>94</v>
      </c>
      <c r="AQ21" s="41">
        <f t="shared" si="13"/>
        <v>23.383084577114428</v>
      </c>
      <c r="AR21" s="373">
        <v>40200</v>
      </c>
      <c r="AS21" s="520">
        <v>453</v>
      </c>
      <c r="AT21" s="41">
        <f t="shared" si="14"/>
        <v>4.8191489361702127</v>
      </c>
      <c r="AU21" s="530">
        <v>94</v>
      </c>
      <c r="AV21" s="41">
        <f t="shared" si="15"/>
        <v>23.797468354430379</v>
      </c>
      <c r="AW21" s="373">
        <v>39500</v>
      </c>
      <c r="AX21" s="520">
        <v>450</v>
      </c>
      <c r="AY21" s="41">
        <f t="shared" si="16"/>
        <v>4.7872340425531918</v>
      </c>
    </row>
    <row r="22" spans="1:51">
      <c r="A22" s="590" t="s">
        <v>603</v>
      </c>
      <c r="B22" s="533">
        <v>0</v>
      </c>
      <c r="C22" s="535">
        <v>0</v>
      </c>
      <c r="D22" s="535">
        <v>5</v>
      </c>
      <c r="E22" s="535">
        <v>4</v>
      </c>
      <c r="F22" s="538">
        <v>0</v>
      </c>
      <c r="G22" s="580">
        <v>0</v>
      </c>
      <c r="H22" s="520">
        <v>6</v>
      </c>
      <c r="I22" s="41">
        <v>1.5</v>
      </c>
      <c r="J22" s="581">
        <v>1</v>
      </c>
      <c r="K22" s="582" t="s">
        <v>540</v>
      </c>
      <c r="L22" s="530">
        <v>6</v>
      </c>
      <c r="M22" s="41">
        <v>0</v>
      </c>
      <c r="N22" s="373">
        <v>0</v>
      </c>
      <c r="O22" s="520">
        <v>7</v>
      </c>
      <c r="P22" s="41">
        <f t="shared" si="2"/>
        <v>1.1666666666666667</v>
      </c>
      <c r="Q22" s="530">
        <v>6</v>
      </c>
      <c r="R22" s="41">
        <v>0</v>
      </c>
      <c r="S22" s="373">
        <v>0</v>
      </c>
      <c r="T22" s="520">
        <v>8</v>
      </c>
      <c r="U22" s="41">
        <f t="shared" si="4"/>
        <v>1.3333333333333333</v>
      </c>
      <c r="V22" s="530">
        <v>6</v>
      </c>
      <c r="W22" s="41">
        <v>0</v>
      </c>
      <c r="X22" s="373">
        <v>0</v>
      </c>
      <c r="Y22" s="520">
        <v>9</v>
      </c>
      <c r="Z22" s="41">
        <f t="shared" si="6"/>
        <v>1.5</v>
      </c>
      <c r="AA22" s="530">
        <v>7</v>
      </c>
      <c r="AB22" s="41">
        <v>0</v>
      </c>
      <c r="AC22" s="373">
        <v>0</v>
      </c>
      <c r="AD22" s="520">
        <v>10</v>
      </c>
      <c r="AE22" s="41">
        <f t="shared" si="8"/>
        <v>1.4285714285714286</v>
      </c>
      <c r="AF22" s="530">
        <v>8</v>
      </c>
      <c r="AG22" s="41">
        <v>0</v>
      </c>
      <c r="AH22" s="373">
        <v>0</v>
      </c>
      <c r="AI22" s="520">
        <v>11</v>
      </c>
      <c r="AJ22" s="41">
        <f t="shared" si="10"/>
        <v>1.375</v>
      </c>
      <c r="AK22" s="530">
        <v>8</v>
      </c>
      <c r="AL22" s="41">
        <v>0</v>
      </c>
      <c r="AM22" s="373">
        <v>0</v>
      </c>
      <c r="AN22" s="520">
        <v>15</v>
      </c>
      <c r="AO22" s="41">
        <f t="shared" si="12"/>
        <v>1.875</v>
      </c>
      <c r="AP22" s="530">
        <v>8</v>
      </c>
      <c r="AQ22" s="41">
        <v>0</v>
      </c>
      <c r="AR22" s="373">
        <v>0</v>
      </c>
      <c r="AS22" s="520">
        <v>15</v>
      </c>
      <c r="AT22" s="41">
        <f t="shared" si="14"/>
        <v>1.875</v>
      </c>
      <c r="AU22" s="530">
        <v>8</v>
      </c>
      <c r="AV22" s="41">
        <v>0</v>
      </c>
      <c r="AW22" s="373">
        <v>0</v>
      </c>
      <c r="AX22" s="520">
        <v>15</v>
      </c>
      <c r="AY22" s="41">
        <f t="shared" si="16"/>
        <v>1.875</v>
      </c>
    </row>
    <row r="23" spans="1:51" ht="15.75">
      <c r="A23" s="586" t="s">
        <v>18</v>
      </c>
      <c r="B23" s="533">
        <v>25</v>
      </c>
      <c r="C23" s="535">
        <v>23</v>
      </c>
      <c r="D23" s="534">
        <v>24</v>
      </c>
      <c r="E23" s="534">
        <v>28</v>
      </c>
      <c r="F23" s="538">
        <f>E23/G23*10000</f>
        <v>16.809749654799784</v>
      </c>
      <c r="G23" s="580">
        <v>16657</v>
      </c>
      <c r="H23" s="534">
        <v>99</v>
      </c>
      <c r="I23" s="41">
        <v>3.5357142857142856</v>
      </c>
      <c r="J23" s="581">
        <v>1</v>
      </c>
      <c r="K23" s="582">
        <v>1</v>
      </c>
      <c r="L23" s="525">
        <v>30</v>
      </c>
      <c r="M23" s="41">
        <f t="shared" si="1"/>
        <v>17.575722069248346</v>
      </c>
      <c r="N23" s="372">
        <v>17069</v>
      </c>
      <c r="O23" s="534">
        <v>100</v>
      </c>
      <c r="P23" s="41">
        <f t="shared" si="2"/>
        <v>3.3333333333333335</v>
      </c>
      <c r="Q23" s="525">
        <v>31</v>
      </c>
      <c r="R23" s="41">
        <f t="shared" si="3"/>
        <v>18.452380952380953</v>
      </c>
      <c r="S23" s="372">
        <v>16800</v>
      </c>
      <c r="T23" s="534">
        <v>101</v>
      </c>
      <c r="U23" s="41">
        <f t="shared" si="4"/>
        <v>3.2580645161290325</v>
      </c>
      <c r="V23" s="525">
        <v>31</v>
      </c>
      <c r="W23" s="41">
        <f t="shared" si="5"/>
        <v>18.34319526627219</v>
      </c>
      <c r="X23" s="372">
        <v>16900</v>
      </c>
      <c r="Y23" s="534">
        <v>102</v>
      </c>
      <c r="Z23" s="41">
        <f t="shared" si="6"/>
        <v>3.2903225806451615</v>
      </c>
      <c r="AA23" s="525">
        <v>32</v>
      </c>
      <c r="AB23" s="41">
        <f t="shared" si="7"/>
        <v>18.823529411764707</v>
      </c>
      <c r="AC23" s="372">
        <v>17000</v>
      </c>
      <c r="AD23" s="534">
        <v>103</v>
      </c>
      <c r="AE23" s="41">
        <f t="shared" si="8"/>
        <v>3.21875</v>
      </c>
      <c r="AF23" s="525">
        <v>33</v>
      </c>
      <c r="AG23" s="41">
        <f t="shared" si="9"/>
        <v>19.35483870967742</v>
      </c>
      <c r="AH23" s="372">
        <v>17050</v>
      </c>
      <c r="AI23" s="534">
        <v>104</v>
      </c>
      <c r="AJ23" s="41">
        <f t="shared" si="10"/>
        <v>3.1515151515151514</v>
      </c>
      <c r="AK23" s="525">
        <v>33</v>
      </c>
      <c r="AL23" s="41">
        <f t="shared" si="11"/>
        <v>19.298245614035089</v>
      </c>
      <c r="AM23" s="372">
        <v>17100</v>
      </c>
      <c r="AN23" s="534">
        <v>119</v>
      </c>
      <c r="AO23" s="41">
        <f t="shared" si="12"/>
        <v>3.606060606060606</v>
      </c>
      <c r="AP23" s="525">
        <v>33</v>
      </c>
      <c r="AQ23" s="41">
        <f t="shared" si="13"/>
        <v>19.186046511627907</v>
      </c>
      <c r="AR23" s="372">
        <v>17200</v>
      </c>
      <c r="AS23" s="534">
        <v>119</v>
      </c>
      <c r="AT23" s="41">
        <f t="shared" si="14"/>
        <v>3.606060606060606</v>
      </c>
      <c r="AU23" s="525">
        <v>33</v>
      </c>
      <c r="AV23" s="41">
        <f t="shared" si="15"/>
        <v>19.075144508670519</v>
      </c>
      <c r="AW23" s="372">
        <v>17300</v>
      </c>
      <c r="AX23" s="534">
        <v>119</v>
      </c>
      <c r="AY23" s="41">
        <f t="shared" si="16"/>
        <v>3.606060606060606</v>
      </c>
    </row>
    <row r="24" spans="1:51" ht="15.75">
      <c r="A24" s="588" t="s">
        <v>19</v>
      </c>
      <c r="B24" s="533">
        <v>48</v>
      </c>
      <c r="C24" s="534">
        <v>49</v>
      </c>
      <c r="D24" s="535">
        <v>50</v>
      </c>
      <c r="E24" s="535">
        <v>61</v>
      </c>
      <c r="F24" s="538">
        <f>E24/G24*10000</f>
        <v>27.381273004758057</v>
      </c>
      <c r="G24" s="580">
        <v>22278</v>
      </c>
      <c r="H24" s="534">
        <v>187</v>
      </c>
      <c r="I24" s="41">
        <v>3.0655737704918034</v>
      </c>
      <c r="J24" s="581">
        <v>0</v>
      </c>
      <c r="K24" s="582" t="s">
        <v>563</v>
      </c>
      <c r="L24" s="530">
        <v>63</v>
      </c>
      <c r="M24" s="41">
        <f t="shared" si="1"/>
        <v>28.527440681036044</v>
      </c>
      <c r="N24" s="583">
        <v>22084</v>
      </c>
      <c r="O24" s="534">
        <v>187</v>
      </c>
      <c r="P24" s="41">
        <f t="shared" si="2"/>
        <v>2.9682539682539684</v>
      </c>
      <c r="Q24" s="530">
        <v>63</v>
      </c>
      <c r="R24" s="41">
        <f t="shared" si="3"/>
        <v>28.767123287671232</v>
      </c>
      <c r="S24" s="583">
        <v>21900</v>
      </c>
      <c r="T24" s="534">
        <v>187</v>
      </c>
      <c r="U24" s="41">
        <f t="shared" si="4"/>
        <v>2.9682539682539684</v>
      </c>
      <c r="V24" s="530">
        <v>63</v>
      </c>
      <c r="W24" s="41">
        <f t="shared" si="5"/>
        <v>28.992176714219973</v>
      </c>
      <c r="X24" s="583">
        <v>21730</v>
      </c>
      <c r="Y24" s="534">
        <v>187</v>
      </c>
      <c r="Z24" s="41">
        <f t="shared" si="6"/>
        <v>2.9682539682539684</v>
      </c>
      <c r="AA24" s="530">
        <v>63</v>
      </c>
      <c r="AB24" s="41">
        <f t="shared" si="7"/>
        <v>29.234338747099766</v>
      </c>
      <c r="AC24" s="583">
        <v>21550</v>
      </c>
      <c r="AD24" s="534">
        <v>187</v>
      </c>
      <c r="AE24" s="41">
        <f t="shared" si="8"/>
        <v>2.9682539682539684</v>
      </c>
      <c r="AF24" s="530">
        <v>63</v>
      </c>
      <c r="AG24" s="41">
        <f t="shared" si="9"/>
        <v>29.473684210526319</v>
      </c>
      <c r="AH24" s="583">
        <v>21375</v>
      </c>
      <c r="AI24" s="534">
        <v>187</v>
      </c>
      <c r="AJ24" s="41">
        <f t="shared" si="10"/>
        <v>2.9682539682539684</v>
      </c>
      <c r="AK24" s="530">
        <v>63</v>
      </c>
      <c r="AL24" s="41">
        <f t="shared" si="11"/>
        <v>29.857819905213272</v>
      </c>
      <c r="AM24" s="583">
        <v>21100</v>
      </c>
      <c r="AN24" s="534">
        <v>209</v>
      </c>
      <c r="AO24" s="41">
        <f t="shared" si="12"/>
        <v>3.3174603174603177</v>
      </c>
      <c r="AP24" s="530">
        <v>63</v>
      </c>
      <c r="AQ24" s="41">
        <f t="shared" si="13"/>
        <v>30.14354066985646</v>
      </c>
      <c r="AR24" s="583">
        <v>20900</v>
      </c>
      <c r="AS24" s="534">
        <v>209</v>
      </c>
      <c r="AT24" s="41">
        <f t="shared" si="14"/>
        <v>3.3174603174603177</v>
      </c>
      <c r="AU24" s="530">
        <v>63</v>
      </c>
      <c r="AV24" s="41">
        <f t="shared" si="15"/>
        <v>30.434782608695652</v>
      </c>
      <c r="AW24" s="583">
        <v>20700</v>
      </c>
      <c r="AX24" s="534">
        <v>209</v>
      </c>
      <c r="AY24" s="41">
        <f t="shared" si="16"/>
        <v>3.3174603174603177</v>
      </c>
    </row>
    <row r="25" spans="1:51" ht="15.75">
      <c r="A25" s="588" t="s">
        <v>20</v>
      </c>
      <c r="B25" s="533">
        <v>39</v>
      </c>
      <c r="C25" s="535">
        <v>38</v>
      </c>
      <c r="D25" s="591">
        <v>39</v>
      </c>
      <c r="E25" s="591">
        <v>51</v>
      </c>
      <c r="F25" s="538">
        <f>E25/G25*10000</f>
        <v>27.966659355121735</v>
      </c>
      <c r="G25" s="580">
        <v>18236</v>
      </c>
      <c r="H25" s="534">
        <v>170</v>
      </c>
      <c r="I25" s="41">
        <v>3.3333333333333335</v>
      </c>
      <c r="J25" s="592">
        <v>0</v>
      </c>
      <c r="K25" s="593">
        <v>0</v>
      </c>
      <c r="L25" s="594">
        <v>51</v>
      </c>
      <c r="M25" s="41">
        <f t="shared" si="1"/>
        <v>28.144142155510185</v>
      </c>
      <c r="N25" s="583">
        <v>18121</v>
      </c>
      <c r="O25" s="534">
        <v>170</v>
      </c>
      <c r="P25" s="41">
        <f t="shared" si="2"/>
        <v>3.3333333333333335</v>
      </c>
      <c r="Q25" s="594">
        <v>51</v>
      </c>
      <c r="R25" s="41">
        <f t="shared" si="3"/>
        <v>28.323892035988003</v>
      </c>
      <c r="S25" s="583">
        <v>18006</v>
      </c>
      <c r="T25" s="534">
        <v>170</v>
      </c>
      <c r="U25" s="41">
        <f t="shared" si="4"/>
        <v>3.3333333333333335</v>
      </c>
      <c r="V25" s="594">
        <v>51</v>
      </c>
      <c r="W25" s="41">
        <f t="shared" si="5"/>
        <v>28.507546115148127</v>
      </c>
      <c r="X25" s="583">
        <v>17890</v>
      </c>
      <c r="Y25" s="534">
        <v>170</v>
      </c>
      <c r="Z25" s="41">
        <f t="shared" si="6"/>
        <v>3.3333333333333335</v>
      </c>
      <c r="AA25" s="594">
        <v>51</v>
      </c>
      <c r="AB25" s="41">
        <f t="shared" si="7"/>
        <v>28.683914510686165</v>
      </c>
      <c r="AC25" s="583">
        <v>17780</v>
      </c>
      <c r="AD25" s="534">
        <v>170</v>
      </c>
      <c r="AE25" s="41">
        <f t="shared" si="8"/>
        <v>3.3333333333333335</v>
      </c>
      <c r="AF25" s="594">
        <v>51</v>
      </c>
      <c r="AG25" s="41">
        <f t="shared" si="9"/>
        <v>28.862478777589136</v>
      </c>
      <c r="AH25" s="583">
        <v>17670</v>
      </c>
      <c r="AI25" s="534">
        <v>170</v>
      </c>
      <c r="AJ25" s="41">
        <f t="shared" si="10"/>
        <v>3.3333333333333335</v>
      </c>
      <c r="AK25" s="594">
        <v>51</v>
      </c>
      <c r="AL25" s="41">
        <f t="shared" si="11"/>
        <v>29.142857142857142</v>
      </c>
      <c r="AM25" s="583">
        <v>17500</v>
      </c>
      <c r="AN25" s="534">
        <v>165</v>
      </c>
      <c r="AO25" s="41">
        <f t="shared" si="12"/>
        <v>3.2352941176470589</v>
      </c>
      <c r="AP25" s="594">
        <v>51</v>
      </c>
      <c r="AQ25" s="41">
        <f t="shared" si="13"/>
        <v>29.479768786127167</v>
      </c>
      <c r="AR25" s="583">
        <v>17300</v>
      </c>
      <c r="AS25" s="534">
        <v>165</v>
      </c>
      <c r="AT25" s="41">
        <f t="shared" si="14"/>
        <v>3.2352941176470589</v>
      </c>
      <c r="AU25" s="594">
        <v>51</v>
      </c>
      <c r="AV25" s="41">
        <f t="shared" si="15"/>
        <v>29.651162790697676</v>
      </c>
      <c r="AW25" s="583">
        <v>17200</v>
      </c>
      <c r="AX25" s="534">
        <v>165</v>
      </c>
      <c r="AY25" s="41">
        <f t="shared" si="16"/>
        <v>3.2352941176470589</v>
      </c>
    </row>
    <row r="26" spans="1:51">
      <c r="A26" s="567" t="s">
        <v>604</v>
      </c>
      <c r="B26" s="534">
        <f>SUM(B4:B25)</f>
        <v>928</v>
      </c>
      <c r="C26" s="534">
        <f>SUM(C4:C25)</f>
        <v>927</v>
      </c>
      <c r="D26" s="534">
        <f>SUM(D4:D25)</f>
        <v>965</v>
      </c>
      <c r="E26" s="534">
        <f>SUM(E4:E25)</f>
        <v>1071</v>
      </c>
      <c r="F26" s="538">
        <f>E26/G26*10000</f>
        <v>20.0138284155252</v>
      </c>
      <c r="G26" s="534">
        <f>SUM(G4:G25)</f>
        <v>535130</v>
      </c>
      <c r="H26" s="534">
        <f>SUM(H4:H25)</f>
        <v>4248</v>
      </c>
      <c r="I26" s="538">
        <v>3.9663865546218489</v>
      </c>
      <c r="J26" s="534">
        <f>SUM(J4:J25)</f>
        <v>7</v>
      </c>
      <c r="K26" s="534"/>
      <c r="L26" s="525">
        <f>SUM(L4:L25)</f>
        <v>1144</v>
      </c>
      <c r="M26" s="41">
        <f t="shared" si="1"/>
        <v>21.537279826496881</v>
      </c>
      <c r="N26" s="595">
        <f>SUM(N4:N25)</f>
        <v>531172</v>
      </c>
      <c r="O26" s="534">
        <f>SUM(O4:O25)</f>
        <v>4262</v>
      </c>
      <c r="P26" s="41">
        <f t="shared" si="2"/>
        <v>3.7255244755244754</v>
      </c>
      <c r="Q26" s="525">
        <f>SUM(Q4:Q25)</f>
        <v>1176</v>
      </c>
      <c r="R26" s="41">
        <f t="shared" si="3"/>
        <v>22.366641751444988</v>
      </c>
      <c r="S26" s="596">
        <f>SUM(S4:S25)</f>
        <v>525783</v>
      </c>
      <c r="T26" s="520">
        <f t="shared" ref="T26:AX26" si="17">SUM(T4:T25)</f>
        <v>4253</v>
      </c>
      <c r="U26" s="41">
        <f t="shared" si="4"/>
        <v>3.6164965986394559</v>
      </c>
      <c r="V26" s="525">
        <f t="shared" si="17"/>
        <v>1195</v>
      </c>
      <c r="W26" s="41">
        <f t="shared" si="5"/>
        <v>22.91994322758832</v>
      </c>
      <c r="X26" s="595">
        <f t="shared" ref="X26" si="18">SUM(X4:X25)</f>
        <v>521380</v>
      </c>
      <c r="Y26" s="520">
        <f t="shared" si="17"/>
        <v>4265</v>
      </c>
      <c r="Z26" s="41">
        <f t="shared" si="6"/>
        <v>3.5690376569037658</v>
      </c>
      <c r="AA26" s="525">
        <f t="shared" si="17"/>
        <v>1223</v>
      </c>
      <c r="AB26" s="41">
        <f t="shared" si="7"/>
        <v>23.67883522589764</v>
      </c>
      <c r="AC26" s="595">
        <f t="shared" ref="AC26" si="19">SUM(AC4:AC25)</f>
        <v>516495</v>
      </c>
      <c r="AD26" s="520">
        <f t="shared" si="17"/>
        <v>4276</v>
      </c>
      <c r="AE26" s="41">
        <f t="shared" si="8"/>
        <v>3.4963205233033525</v>
      </c>
      <c r="AF26" s="525">
        <f t="shared" si="17"/>
        <v>1248</v>
      </c>
      <c r="AG26" s="41">
        <f t="shared" si="9"/>
        <v>24.378094875325967</v>
      </c>
      <c r="AH26" s="595">
        <f t="shared" ref="AH26" si="20">SUM(AH4:AH25)</f>
        <v>511935</v>
      </c>
      <c r="AI26" s="520">
        <f t="shared" si="17"/>
        <v>4283</v>
      </c>
      <c r="AJ26" s="41">
        <f t="shared" si="10"/>
        <v>3.4318910256410255</v>
      </c>
      <c r="AK26" s="525">
        <f t="shared" si="17"/>
        <v>1265</v>
      </c>
      <c r="AL26" s="41">
        <f t="shared" si="11"/>
        <v>24.978279756733276</v>
      </c>
      <c r="AM26" s="595">
        <f t="shared" ref="AM26" si="21">SUM(AM4:AM25)</f>
        <v>506440</v>
      </c>
      <c r="AN26" s="520">
        <f t="shared" si="17"/>
        <v>4782</v>
      </c>
      <c r="AO26" s="41">
        <f t="shared" si="12"/>
        <v>3.7802371541501976</v>
      </c>
      <c r="AP26" s="525">
        <f t="shared" si="17"/>
        <v>1261</v>
      </c>
      <c r="AQ26" s="41">
        <f t="shared" si="13"/>
        <v>25.154598045082786</v>
      </c>
      <c r="AR26" s="595">
        <f t="shared" ref="AR26" si="22">SUM(AR4:AR25)</f>
        <v>501300</v>
      </c>
      <c r="AS26" s="520">
        <f t="shared" si="17"/>
        <v>4782</v>
      </c>
      <c r="AT26" s="41">
        <f t="shared" si="14"/>
        <v>3.7922283901665343</v>
      </c>
      <c r="AU26" s="525">
        <f t="shared" si="17"/>
        <v>1261</v>
      </c>
      <c r="AV26" s="41">
        <f t="shared" si="15"/>
        <v>25.431590835753468</v>
      </c>
      <c r="AW26" s="595">
        <f t="shared" ref="AW26" si="23">SUM(AW4:AW25)</f>
        <v>495840</v>
      </c>
      <c r="AX26" s="520">
        <f t="shared" si="17"/>
        <v>4776</v>
      </c>
      <c r="AY26" s="41">
        <f t="shared" si="16"/>
        <v>3.7874702616970657</v>
      </c>
    </row>
    <row r="27" spans="1:51" ht="15.75">
      <c r="A27" s="597" t="s">
        <v>155</v>
      </c>
      <c r="B27" s="533">
        <v>1201</v>
      </c>
      <c r="C27" s="535">
        <v>1205</v>
      </c>
      <c r="D27" s="535">
        <v>1252</v>
      </c>
      <c r="E27" s="535">
        <v>1211</v>
      </c>
      <c r="F27" s="538">
        <f>E27/G27*10000</f>
        <v>29.418480927787467</v>
      </c>
      <c r="G27" s="580">
        <v>411646</v>
      </c>
      <c r="H27" s="534">
        <v>2677</v>
      </c>
      <c r="I27" s="538">
        <v>2.2105697770437653</v>
      </c>
      <c r="J27" s="534"/>
      <c r="K27" s="534"/>
      <c r="L27" s="525">
        <f>'[1]12-13 город.МО'!K26</f>
        <v>1280</v>
      </c>
      <c r="M27" s="41">
        <f t="shared" si="1"/>
        <v>30.763388683399064</v>
      </c>
      <c r="N27" s="583">
        <v>416079</v>
      </c>
      <c r="O27" s="534">
        <f>'[1]12-13 город.МО'!M26</f>
        <v>3194</v>
      </c>
      <c r="P27" s="41">
        <f t="shared" si="2"/>
        <v>2.4953124999999998</v>
      </c>
      <c r="Q27" s="525">
        <f>'[1]12-13 город.МО'!N26</f>
        <v>1305</v>
      </c>
      <c r="R27" s="41">
        <f t="shared" si="3"/>
        <v>31.054126986393296</v>
      </c>
      <c r="S27" s="4">
        <v>420234</v>
      </c>
      <c r="T27" s="534">
        <f>'[1]12-13 город.МО'!P26</f>
        <v>3339</v>
      </c>
      <c r="U27" s="41">
        <f t="shared" si="4"/>
        <v>2.5586206896551724</v>
      </c>
      <c r="V27" s="525">
        <f>'[1]12-13 город.МО'!Q26</f>
        <v>1339</v>
      </c>
      <c r="W27" s="41">
        <f t="shared" si="5"/>
        <v>31.6773125147859</v>
      </c>
      <c r="X27" s="583">
        <v>422700</v>
      </c>
      <c r="Y27" s="520">
        <f>'[1]12-13 город.МО'!S26</f>
        <v>3483</v>
      </c>
      <c r="Z27" s="41">
        <f t="shared" si="6"/>
        <v>2.601194921583271</v>
      </c>
      <c r="AA27" s="525">
        <f>'[1]12-13 город.МО'!T26</f>
        <v>1372</v>
      </c>
      <c r="AB27" s="41">
        <f t="shared" si="7"/>
        <v>32.256168522023295</v>
      </c>
      <c r="AC27" s="583">
        <v>425345</v>
      </c>
      <c r="AD27" s="520">
        <f>'[1]12-13 город.МО'!V26</f>
        <v>3612</v>
      </c>
      <c r="AE27" s="41">
        <f t="shared" si="8"/>
        <v>2.6326530612244898</v>
      </c>
      <c r="AF27" s="525">
        <f>'[1]12-13 город.МО'!W26</f>
        <v>1398</v>
      </c>
      <c r="AG27" s="41">
        <f t="shared" si="9"/>
        <v>32.719740676161166</v>
      </c>
      <c r="AH27" s="583">
        <v>427265</v>
      </c>
      <c r="AI27" s="520">
        <f>'[1]12-13 город.МО'!Y26</f>
        <v>3777</v>
      </c>
      <c r="AJ27" s="41">
        <f t="shared" si="10"/>
        <v>2.7017167381974247</v>
      </c>
      <c r="AK27" s="525">
        <f>'[1]12-13 город.МО'!Z26</f>
        <v>1420</v>
      </c>
      <c r="AL27" s="41">
        <f t="shared" si="11"/>
        <v>33.041697691734925</v>
      </c>
      <c r="AM27" s="583">
        <v>429760</v>
      </c>
      <c r="AN27" s="520">
        <f>'[1]12-13 город.МО'!AB26</f>
        <v>4026</v>
      </c>
      <c r="AO27" s="41">
        <f t="shared" si="12"/>
        <v>2.8352112676056338</v>
      </c>
      <c r="AP27" s="525">
        <f>'[1]12-13 город.МО'!AC26</f>
        <v>1414</v>
      </c>
      <c r="AQ27" s="41">
        <f t="shared" si="13"/>
        <v>32.767890248424173</v>
      </c>
      <c r="AR27" s="583">
        <v>431520</v>
      </c>
      <c r="AS27" s="520">
        <f>'[1]12-13 город.МО'!AE26</f>
        <v>4026</v>
      </c>
      <c r="AT27" s="41">
        <f t="shared" si="14"/>
        <v>2.8472418670438473</v>
      </c>
      <c r="AU27" s="525">
        <f>'[1]12-13 город.МО'!AF26</f>
        <v>1410</v>
      </c>
      <c r="AV27" s="41">
        <f t="shared" si="15"/>
        <v>32.537960954446852</v>
      </c>
      <c r="AW27" s="583">
        <v>433340</v>
      </c>
      <c r="AX27" s="520">
        <f>'[1]12-13 город.МО'!AH26</f>
        <v>4018</v>
      </c>
      <c r="AY27" s="41">
        <f t="shared" si="16"/>
        <v>2.849645390070922</v>
      </c>
    </row>
    <row r="28" spans="1:51">
      <c r="A28" s="598" t="s">
        <v>605</v>
      </c>
      <c r="B28" s="533">
        <v>956</v>
      </c>
      <c r="C28" s="534">
        <v>941</v>
      </c>
      <c r="D28" s="534">
        <v>978</v>
      </c>
      <c r="E28" s="534">
        <v>976</v>
      </c>
      <c r="F28" s="538">
        <v>0</v>
      </c>
      <c r="G28" s="599">
        <v>0</v>
      </c>
      <c r="H28" s="534">
        <v>2084</v>
      </c>
      <c r="I28" s="538">
        <v>2.1352459016393444</v>
      </c>
      <c r="J28" s="534"/>
      <c r="K28" s="534"/>
      <c r="L28" s="525">
        <f>'[1]12-13 Республиканские МО'!K30</f>
        <v>1064</v>
      </c>
      <c r="M28" s="41">
        <v>0</v>
      </c>
      <c r="N28" s="595">
        <v>0</v>
      </c>
      <c r="O28" s="534">
        <f>'[1]12-13 Республиканские МО'!M30</f>
        <v>2310</v>
      </c>
      <c r="P28" s="41">
        <f t="shared" si="2"/>
        <v>2.1710526315789473</v>
      </c>
      <c r="Q28" s="525">
        <f>'[1]12-13 Республиканские МО'!N30</f>
        <v>1104</v>
      </c>
      <c r="R28" s="41">
        <v>0</v>
      </c>
      <c r="S28" s="4">
        <v>0</v>
      </c>
      <c r="T28" s="534">
        <f>'[1]12-13 Республиканские МО'!P30</f>
        <v>2437</v>
      </c>
      <c r="U28" s="41">
        <f t="shared" si="4"/>
        <v>2.2074275362318843</v>
      </c>
      <c r="V28" s="525">
        <f>'[1]12-13 Республиканские МО'!Q30</f>
        <v>1145</v>
      </c>
      <c r="W28" s="41">
        <v>0</v>
      </c>
      <c r="X28" s="4">
        <v>0</v>
      </c>
      <c r="Y28" s="520">
        <f>'[1]12-13 Республиканские МО'!S30</f>
        <v>2588</v>
      </c>
      <c r="Z28" s="41">
        <f t="shared" si="6"/>
        <v>2.2602620087336245</v>
      </c>
      <c r="AA28" s="525">
        <f>'[1]12-13 Республиканские МО'!T30</f>
        <v>1173</v>
      </c>
      <c r="AB28" s="41">
        <v>0</v>
      </c>
      <c r="AC28" s="4">
        <v>0</v>
      </c>
      <c r="AD28" s="520">
        <f>'[1]12-13 Республиканские МО'!V30</f>
        <v>2724</v>
      </c>
      <c r="AE28" s="41">
        <f t="shared" si="8"/>
        <v>2.3222506393861893</v>
      </c>
      <c r="AF28" s="525">
        <f>'[1]12-13 Республиканские МО'!W30</f>
        <v>1205</v>
      </c>
      <c r="AG28" s="41">
        <v>0</v>
      </c>
      <c r="AH28" s="4">
        <v>0</v>
      </c>
      <c r="AI28" s="520">
        <f>'[1]12-13 Республиканские МО'!Y30</f>
        <v>2823</v>
      </c>
      <c r="AJ28" s="41">
        <f t="shared" si="10"/>
        <v>2.3427385892116184</v>
      </c>
      <c r="AK28" s="525">
        <f>'[1]12-13 Республиканские МО'!Z30</f>
        <v>1246</v>
      </c>
      <c r="AL28" s="41">
        <v>0</v>
      </c>
      <c r="AM28" s="4">
        <v>0</v>
      </c>
      <c r="AN28" s="520">
        <f>'[1]12-13 Республиканские МО'!AB30</f>
        <v>3108</v>
      </c>
      <c r="AO28" s="41">
        <f t="shared" si="12"/>
        <v>2.49438202247191</v>
      </c>
      <c r="AP28" s="525">
        <f>'[1]12-13 Республиканские МО'!AC30</f>
        <v>1244</v>
      </c>
      <c r="AQ28" s="41">
        <v>0</v>
      </c>
      <c r="AR28" s="4">
        <v>0</v>
      </c>
      <c r="AS28" s="520">
        <f>'[1]12-13 Республиканские МО'!AE30</f>
        <v>3108</v>
      </c>
      <c r="AT28" s="41">
        <f t="shared" si="14"/>
        <v>2.4983922829581995</v>
      </c>
      <c r="AU28" s="525">
        <f>'[1]12-13 Республиканские МО'!AF30</f>
        <v>1239</v>
      </c>
      <c r="AV28" s="41">
        <v>0</v>
      </c>
      <c r="AW28" s="4">
        <v>0</v>
      </c>
      <c r="AX28" s="520">
        <f>'[1]12-13 Республиканские МО'!AH30</f>
        <v>3099</v>
      </c>
      <c r="AY28" s="41">
        <f t="shared" si="16"/>
        <v>2.5012106537530268</v>
      </c>
    </row>
    <row r="29" spans="1:51">
      <c r="A29" s="600" t="s">
        <v>606</v>
      </c>
      <c r="B29" s="534">
        <f>SUM(B26:B28)</f>
        <v>3085</v>
      </c>
      <c r="C29" s="534">
        <f>SUM(C26:C28)</f>
        <v>3073</v>
      </c>
      <c r="D29" s="534">
        <f>SUM(D26:D28)</f>
        <v>3195</v>
      </c>
      <c r="E29" s="534">
        <f>SUM(E26:E28)</f>
        <v>3258</v>
      </c>
      <c r="F29" s="538">
        <f>E29/G29*10000</f>
        <v>33.539532484859336</v>
      </c>
      <c r="G29" s="601">
        <v>971391</v>
      </c>
      <c r="H29" s="534">
        <f>SUM(H26:H28)</f>
        <v>9009</v>
      </c>
      <c r="I29" s="538">
        <v>2.7651933701657461</v>
      </c>
      <c r="J29" s="534"/>
      <c r="K29" s="534"/>
      <c r="L29" s="525">
        <f>SUM(L26:L28)</f>
        <v>3488</v>
      </c>
      <c r="M29" s="41">
        <f t="shared" si="1"/>
        <v>35.895852629412374</v>
      </c>
      <c r="N29" s="602">
        <v>971700</v>
      </c>
      <c r="O29" s="534">
        <f>SUM(O26:O28)</f>
        <v>9766</v>
      </c>
      <c r="P29" s="41">
        <f t="shared" si="2"/>
        <v>2.7998853211009176</v>
      </c>
      <c r="Q29" s="525">
        <f>SUM(Q26:Q28)</f>
        <v>3585</v>
      </c>
      <c r="R29" s="41">
        <f t="shared" si="3"/>
        <v>36.947335875502425</v>
      </c>
      <c r="S29" s="4">
        <v>970300</v>
      </c>
      <c r="T29" s="520">
        <f t="shared" ref="T29:AX29" si="24">SUM(T26:T28)</f>
        <v>10029</v>
      </c>
      <c r="U29" s="41">
        <f t="shared" si="4"/>
        <v>2.7974895397489541</v>
      </c>
      <c r="V29" s="525">
        <f t="shared" si="24"/>
        <v>3679</v>
      </c>
      <c r="W29" s="521">
        <f t="shared" si="5"/>
        <v>37.998347448874199</v>
      </c>
      <c r="X29" s="602">
        <v>968200</v>
      </c>
      <c r="Y29" s="520">
        <f t="shared" si="24"/>
        <v>10336</v>
      </c>
      <c r="Z29" s="41">
        <f t="shared" si="6"/>
        <v>2.8094590921446043</v>
      </c>
      <c r="AA29" s="525">
        <f t="shared" si="24"/>
        <v>3768</v>
      </c>
      <c r="AB29" s="521">
        <f t="shared" si="7"/>
        <v>39.014288672603023</v>
      </c>
      <c r="AC29" s="43">
        <v>965800</v>
      </c>
      <c r="AD29" s="520">
        <f t="shared" si="24"/>
        <v>10612</v>
      </c>
      <c r="AE29" s="41">
        <f t="shared" si="8"/>
        <v>2.8163481953290872</v>
      </c>
      <c r="AF29" s="525">
        <f t="shared" si="24"/>
        <v>3851</v>
      </c>
      <c r="AG29" s="521">
        <f t="shared" si="9"/>
        <v>39.989615784008301</v>
      </c>
      <c r="AH29" s="43">
        <v>963000</v>
      </c>
      <c r="AI29" s="520">
        <f t="shared" si="24"/>
        <v>10883</v>
      </c>
      <c r="AJ29" s="41">
        <f t="shared" si="10"/>
        <v>2.826019215788107</v>
      </c>
      <c r="AK29" s="525">
        <f t="shared" si="24"/>
        <v>3931</v>
      </c>
      <c r="AL29" s="521">
        <f t="shared" si="11"/>
        <v>40.956449260262552</v>
      </c>
      <c r="AM29" s="43">
        <v>959800</v>
      </c>
      <c r="AN29" s="520">
        <f t="shared" si="24"/>
        <v>11916</v>
      </c>
      <c r="AO29" s="41">
        <f t="shared" si="12"/>
        <v>3.0312897481556855</v>
      </c>
      <c r="AP29" s="525">
        <f t="shared" si="24"/>
        <v>3919</v>
      </c>
      <c r="AQ29" s="521">
        <f t="shared" si="13"/>
        <v>40.980863745686506</v>
      </c>
      <c r="AR29" s="43">
        <v>956300</v>
      </c>
      <c r="AS29" s="520">
        <f t="shared" si="24"/>
        <v>11916</v>
      </c>
      <c r="AT29" s="41">
        <f t="shared" si="14"/>
        <v>3.0405715743812198</v>
      </c>
      <c r="AU29" s="525">
        <f t="shared" si="24"/>
        <v>3910</v>
      </c>
      <c r="AV29" s="521">
        <f t="shared" si="15"/>
        <v>41.049868766404195</v>
      </c>
      <c r="AW29" s="43">
        <v>952500</v>
      </c>
      <c r="AX29" s="520">
        <f t="shared" si="24"/>
        <v>11893</v>
      </c>
      <c r="AY29" s="41">
        <f t="shared" si="16"/>
        <v>3.0416879795396419</v>
      </c>
    </row>
    <row r="30" spans="1:51">
      <c r="L30" s="603">
        <v>3488</v>
      </c>
      <c r="M30">
        <v>35.9</v>
      </c>
      <c r="O30">
        <v>9046</v>
      </c>
      <c r="P30" t="s">
        <v>332</v>
      </c>
      <c r="Q30" s="603">
        <v>3585</v>
      </c>
      <c r="R30">
        <v>36.9</v>
      </c>
      <c r="T30">
        <v>9082</v>
      </c>
      <c r="U30" t="s">
        <v>332</v>
      </c>
      <c r="V30" s="603"/>
      <c r="W30" s="604">
        <v>38</v>
      </c>
      <c r="Y30">
        <v>9119</v>
      </c>
      <c r="Z30" t="s">
        <v>332</v>
      </c>
      <c r="AA30" s="603">
        <v>3790</v>
      </c>
      <c r="AB30" s="604">
        <v>39</v>
      </c>
      <c r="AD30">
        <v>9153</v>
      </c>
      <c r="AE30" t="s">
        <v>332</v>
      </c>
      <c r="AF30" s="603">
        <v>3887</v>
      </c>
      <c r="AG30" s="604">
        <v>40</v>
      </c>
      <c r="AI30">
        <v>9189</v>
      </c>
      <c r="AJ30" t="s">
        <v>332</v>
      </c>
      <c r="AK30" s="603">
        <v>3984</v>
      </c>
      <c r="AL30" s="604">
        <v>41</v>
      </c>
      <c r="AN30">
        <v>9227</v>
      </c>
      <c r="AO30" t="s">
        <v>333</v>
      </c>
      <c r="AP30">
        <v>3984</v>
      </c>
      <c r="AQ30" s="604">
        <v>41</v>
      </c>
      <c r="AS30">
        <v>9264</v>
      </c>
      <c r="AT30" t="s">
        <v>333</v>
      </c>
      <c r="AU30">
        <v>3984</v>
      </c>
      <c r="AV30" s="604">
        <v>41</v>
      </c>
      <c r="AX30">
        <v>9301</v>
      </c>
      <c r="AY30" s="256" t="s">
        <v>333</v>
      </c>
    </row>
    <row r="31" spans="1:51">
      <c r="O31" s="603">
        <v>9766</v>
      </c>
      <c r="T31" s="605">
        <v>10038</v>
      </c>
      <c r="Y31" s="605">
        <v>10340</v>
      </c>
      <c r="AD31" s="603">
        <v>10612</v>
      </c>
      <c r="AI31" s="603">
        <v>10883</v>
      </c>
      <c r="AN31" s="603"/>
    </row>
  </sheetData>
  <mergeCells count="9">
    <mergeCell ref="B2:I2"/>
    <mergeCell ref="L2:P2"/>
    <mergeCell ref="AP2:AT2"/>
    <mergeCell ref="AU2:AY2"/>
    <mergeCell ref="Q2:U2"/>
    <mergeCell ref="V2:Z2"/>
    <mergeCell ref="AA2:AE2"/>
    <mergeCell ref="AF2:AJ2"/>
    <mergeCell ref="AK2:AO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N135"/>
  <sheetViews>
    <sheetView zoomScale="90" zoomScaleNormal="90" workbookViewId="0">
      <pane xSplit="2" ySplit="4" topLeftCell="C29" activePane="bottomRight" state="frozen"/>
      <selection activeCell="S34" sqref="S34"/>
      <selection pane="topRight" activeCell="S34" sqref="S34"/>
      <selection pane="bottomLeft" activeCell="S34" sqref="S34"/>
      <selection pane="bottomRight" activeCell="G32" sqref="G32"/>
    </sheetView>
  </sheetViews>
  <sheetFormatPr defaultRowHeight="15"/>
  <cols>
    <col min="1" max="1" width="3" bestFit="1" customWidth="1"/>
    <col min="2" max="2" width="49.85546875" customWidth="1"/>
    <col min="3" max="12" width="8.5703125" style="1" customWidth="1"/>
  </cols>
  <sheetData>
    <row r="1" spans="1:12" s="423" customFormat="1" ht="15" customHeight="1">
      <c r="A1" s="706" t="s">
        <v>35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35"/>
    </row>
    <row r="2" spans="1:12" s="423" customFormat="1" ht="53.25" customHeight="1">
      <c r="A2" s="706" t="s">
        <v>36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35"/>
    </row>
    <row r="3" spans="1:12" ht="32.25" customHeight="1">
      <c r="A3" s="4"/>
      <c r="B3" s="4"/>
      <c r="C3" s="736" t="s">
        <v>191</v>
      </c>
      <c r="D3" s="736"/>
      <c r="E3" s="736"/>
      <c r="F3" s="736"/>
      <c r="G3" s="736"/>
      <c r="H3" s="736"/>
      <c r="I3" s="736"/>
      <c r="J3" s="736"/>
      <c r="K3" s="736"/>
      <c r="L3" s="736"/>
    </row>
    <row r="4" spans="1:12">
      <c r="A4" s="4"/>
      <c r="B4" s="4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</row>
    <row r="5" spans="1:12" ht="30">
      <c r="A5" s="4">
        <v>1</v>
      </c>
      <c r="B5" s="48" t="s">
        <v>39</v>
      </c>
      <c r="C5" s="10">
        <v>127.8</v>
      </c>
      <c r="D5" s="10">
        <v>128.1</v>
      </c>
      <c r="E5" s="10">
        <v>129.69999999999999</v>
      </c>
      <c r="F5" s="11">
        <v>130.69999999999999</v>
      </c>
      <c r="G5" s="11">
        <v>137</v>
      </c>
      <c r="H5" s="10">
        <v>159.6</v>
      </c>
      <c r="I5" s="10">
        <v>200</v>
      </c>
      <c r="J5" s="10">
        <v>200</v>
      </c>
      <c r="K5" s="10">
        <v>200</v>
      </c>
      <c r="L5" s="10">
        <v>200</v>
      </c>
    </row>
    <row r="6" spans="1:12" ht="30">
      <c r="A6" s="4">
        <v>2</v>
      </c>
      <c r="B6" s="48" t="s">
        <v>40</v>
      </c>
      <c r="C6" s="10">
        <v>127.8</v>
      </c>
      <c r="D6" s="10">
        <v>128.1</v>
      </c>
      <c r="E6" s="10">
        <v>129.69999999999999</v>
      </c>
      <c r="F6" s="11">
        <v>130.69999999999999</v>
      </c>
      <c r="G6" s="11">
        <v>137</v>
      </c>
      <c r="H6" s="10">
        <v>159.6</v>
      </c>
      <c r="I6" s="10">
        <v>200</v>
      </c>
      <c r="J6" s="10">
        <v>200</v>
      </c>
      <c r="K6" s="10">
        <v>200</v>
      </c>
      <c r="L6" s="10">
        <v>200</v>
      </c>
    </row>
    <row r="7" spans="1:12" ht="30">
      <c r="A7" s="4">
        <v>3</v>
      </c>
      <c r="B7" s="48" t="s">
        <v>41</v>
      </c>
      <c r="C7" s="10">
        <v>127.8</v>
      </c>
      <c r="D7" s="10">
        <v>128.1</v>
      </c>
      <c r="E7" s="10">
        <v>129.69999999999999</v>
      </c>
      <c r="F7" s="11">
        <v>130.69999999999999</v>
      </c>
      <c r="G7" s="11">
        <v>137</v>
      </c>
      <c r="H7" s="10">
        <v>159.6</v>
      </c>
      <c r="I7" s="10">
        <v>200</v>
      </c>
      <c r="J7" s="10">
        <v>200</v>
      </c>
      <c r="K7" s="10">
        <v>200</v>
      </c>
      <c r="L7" s="10">
        <v>200</v>
      </c>
    </row>
    <row r="8" spans="1:12" ht="30">
      <c r="A8" s="4">
        <v>4</v>
      </c>
      <c r="B8" s="48" t="s">
        <v>42</v>
      </c>
      <c r="C8" s="10">
        <v>127.8</v>
      </c>
      <c r="D8" s="10">
        <v>128.1</v>
      </c>
      <c r="E8" s="10">
        <v>129.69999999999999</v>
      </c>
      <c r="F8" s="11">
        <v>130.69999999999999</v>
      </c>
      <c r="G8" s="11">
        <v>137</v>
      </c>
      <c r="H8" s="10">
        <v>159.6</v>
      </c>
      <c r="I8" s="10">
        <v>200</v>
      </c>
      <c r="J8" s="10">
        <v>200</v>
      </c>
      <c r="K8" s="10">
        <v>200</v>
      </c>
      <c r="L8" s="10">
        <v>200</v>
      </c>
    </row>
    <row r="9" spans="1:12" ht="30">
      <c r="A9" s="4">
        <v>5</v>
      </c>
      <c r="B9" s="48" t="s">
        <v>43</v>
      </c>
      <c r="C9" s="10">
        <v>127.8</v>
      </c>
      <c r="D9" s="10">
        <v>128.1</v>
      </c>
      <c r="E9" s="10">
        <v>129.69999999999999</v>
      </c>
      <c r="F9" s="11">
        <v>130.69999999999999</v>
      </c>
      <c r="G9" s="11">
        <v>137</v>
      </c>
      <c r="H9" s="10">
        <v>159.6</v>
      </c>
      <c r="I9" s="10">
        <v>200</v>
      </c>
      <c r="J9" s="10">
        <v>200</v>
      </c>
      <c r="K9" s="10">
        <v>200</v>
      </c>
      <c r="L9" s="10">
        <v>200</v>
      </c>
    </row>
    <row r="10" spans="1:12" ht="30">
      <c r="A10" s="4">
        <v>6</v>
      </c>
      <c r="B10" s="48" t="s">
        <v>44</v>
      </c>
      <c r="C10" s="10">
        <v>127.8</v>
      </c>
      <c r="D10" s="10">
        <v>128.1</v>
      </c>
      <c r="E10" s="10">
        <v>129.69999999999999</v>
      </c>
      <c r="F10" s="11">
        <v>130.69999999999999</v>
      </c>
      <c r="G10" s="11">
        <v>137</v>
      </c>
      <c r="H10" s="10">
        <v>159.6</v>
      </c>
      <c r="I10" s="10">
        <v>200</v>
      </c>
      <c r="J10" s="10">
        <v>200</v>
      </c>
      <c r="K10" s="10">
        <v>200</v>
      </c>
      <c r="L10" s="10">
        <v>200</v>
      </c>
    </row>
    <row r="11" spans="1:12" ht="30">
      <c r="A11" s="4">
        <v>7</v>
      </c>
      <c r="B11" s="48" t="s">
        <v>45</v>
      </c>
      <c r="C11" s="10">
        <v>127.8</v>
      </c>
      <c r="D11" s="10">
        <v>128.1</v>
      </c>
      <c r="E11" s="10">
        <v>129.69999999999999</v>
      </c>
      <c r="F11" s="11">
        <v>130.69999999999999</v>
      </c>
      <c r="G11" s="11">
        <v>137</v>
      </c>
      <c r="H11" s="10">
        <v>159.6</v>
      </c>
      <c r="I11" s="10">
        <v>200</v>
      </c>
      <c r="J11" s="10">
        <v>200</v>
      </c>
      <c r="K11" s="10">
        <v>200</v>
      </c>
      <c r="L11" s="10">
        <v>200</v>
      </c>
    </row>
    <row r="12" spans="1:12" ht="30">
      <c r="A12" s="4">
        <v>8</v>
      </c>
      <c r="B12" s="48" t="s">
        <v>46</v>
      </c>
      <c r="C12" s="10">
        <v>127.8</v>
      </c>
      <c r="D12" s="10">
        <v>128.1</v>
      </c>
      <c r="E12" s="10">
        <v>129.69999999999999</v>
      </c>
      <c r="F12" s="11">
        <v>130.69999999999999</v>
      </c>
      <c r="G12" s="11">
        <v>137</v>
      </c>
      <c r="H12" s="10">
        <v>159.6</v>
      </c>
      <c r="I12" s="10">
        <v>200</v>
      </c>
      <c r="J12" s="10">
        <v>200</v>
      </c>
      <c r="K12" s="10">
        <v>200</v>
      </c>
      <c r="L12" s="10">
        <v>200</v>
      </c>
    </row>
    <row r="13" spans="1:12" ht="30">
      <c r="A13" s="4">
        <v>9</v>
      </c>
      <c r="B13" s="48" t="s">
        <v>47</v>
      </c>
      <c r="C13" s="10">
        <v>127.8</v>
      </c>
      <c r="D13" s="10">
        <v>128.1</v>
      </c>
      <c r="E13" s="10">
        <v>129.69999999999999</v>
      </c>
      <c r="F13" s="11">
        <v>130.69999999999999</v>
      </c>
      <c r="G13" s="11">
        <v>137</v>
      </c>
      <c r="H13" s="10">
        <v>159.6</v>
      </c>
      <c r="I13" s="10">
        <v>200</v>
      </c>
      <c r="J13" s="10">
        <v>200</v>
      </c>
      <c r="K13" s="10">
        <v>200</v>
      </c>
      <c r="L13" s="10">
        <v>200</v>
      </c>
    </row>
    <row r="14" spans="1:12" ht="30">
      <c r="A14" s="4">
        <v>10</v>
      </c>
      <c r="B14" s="48" t="s">
        <v>48</v>
      </c>
      <c r="C14" s="10">
        <v>127.8</v>
      </c>
      <c r="D14" s="10">
        <v>128.1</v>
      </c>
      <c r="E14" s="10">
        <v>129.69999999999999</v>
      </c>
      <c r="F14" s="11">
        <v>130.69999999999999</v>
      </c>
      <c r="G14" s="11">
        <v>137</v>
      </c>
      <c r="H14" s="10">
        <v>159.6</v>
      </c>
      <c r="I14" s="10">
        <v>200</v>
      </c>
      <c r="J14" s="10">
        <v>200</v>
      </c>
      <c r="K14" s="10">
        <v>200</v>
      </c>
      <c r="L14" s="10">
        <v>200</v>
      </c>
    </row>
    <row r="15" spans="1:12" ht="30">
      <c r="A15" s="4">
        <v>11</v>
      </c>
      <c r="B15" s="48" t="s">
        <v>49</v>
      </c>
      <c r="C15" s="10">
        <v>127.8</v>
      </c>
      <c r="D15" s="10">
        <v>128.1</v>
      </c>
      <c r="E15" s="10">
        <v>129.69999999999999</v>
      </c>
      <c r="F15" s="11">
        <v>130.69999999999999</v>
      </c>
      <c r="G15" s="11">
        <v>137</v>
      </c>
      <c r="H15" s="10">
        <v>159.6</v>
      </c>
      <c r="I15" s="10">
        <v>200</v>
      </c>
      <c r="J15" s="10">
        <v>200</v>
      </c>
      <c r="K15" s="10">
        <v>200</v>
      </c>
      <c r="L15" s="10">
        <v>200</v>
      </c>
    </row>
    <row r="16" spans="1:12" ht="30">
      <c r="A16" s="4">
        <v>12</v>
      </c>
      <c r="B16" s="48" t="s">
        <v>50</v>
      </c>
      <c r="C16" s="10">
        <v>127.8</v>
      </c>
      <c r="D16" s="10">
        <v>128.1</v>
      </c>
      <c r="E16" s="10">
        <v>129.69999999999999</v>
      </c>
      <c r="F16" s="11">
        <v>130.69999999999999</v>
      </c>
      <c r="G16" s="11">
        <v>137</v>
      </c>
      <c r="H16" s="10">
        <v>159.6</v>
      </c>
      <c r="I16" s="10">
        <v>200</v>
      </c>
      <c r="J16" s="10">
        <v>200</v>
      </c>
      <c r="K16" s="10">
        <v>200</v>
      </c>
      <c r="L16" s="10">
        <v>200</v>
      </c>
    </row>
    <row r="17" spans="1:14" ht="30">
      <c r="A17" s="4">
        <v>13</v>
      </c>
      <c r="B17" s="48" t="s">
        <v>51</v>
      </c>
      <c r="C17" s="10">
        <v>127.8</v>
      </c>
      <c r="D17" s="10">
        <v>128.1</v>
      </c>
      <c r="E17" s="10">
        <v>129.69999999999999</v>
      </c>
      <c r="F17" s="11">
        <v>130.69999999999999</v>
      </c>
      <c r="G17" s="11">
        <v>137</v>
      </c>
      <c r="H17" s="10">
        <v>159.6</v>
      </c>
      <c r="I17" s="10">
        <v>200</v>
      </c>
      <c r="J17" s="10">
        <v>200</v>
      </c>
      <c r="K17" s="10">
        <v>200</v>
      </c>
      <c r="L17" s="10">
        <v>200</v>
      </c>
    </row>
    <row r="18" spans="1:14" ht="30">
      <c r="A18" s="4">
        <v>14</v>
      </c>
      <c r="B18" s="48" t="s">
        <v>52</v>
      </c>
      <c r="C18" s="10">
        <v>127.8</v>
      </c>
      <c r="D18" s="10">
        <v>128.1</v>
      </c>
      <c r="E18" s="10">
        <v>129.69999999999999</v>
      </c>
      <c r="F18" s="11">
        <v>130.69999999999999</v>
      </c>
      <c r="G18" s="11">
        <v>137</v>
      </c>
      <c r="H18" s="10">
        <v>159.6</v>
      </c>
      <c r="I18" s="10">
        <v>200</v>
      </c>
      <c r="J18" s="10">
        <v>200</v>
      </c>
      <c r="K18" s="10">
        <v>200</v>
      </c>
      <c r="L18" s="10">
        <v>200</v>
      </c>
    </row>
    <row r="19" spans="1:14">
      <c r="A19" s="4">
        <v>15</v>
      </c>
      <c r="B19" s="48" t="s">
        <v>53</v>
      </c>
      <c r="C19" s="10">
        <v>127.8</v>
      </c>
      <c r="D19" s="10">
        <v>128.1</v>
      </c>
      <c r="E19" s="10">
        <v>129.69999999999999</v>
      </c>
      <c r="F19" s="11">
        <v>130.69999999999999</v>
      </c>
      <c r="G19" s="11">
        <v>137</v>
      </c>
      <c r="H19" s="10">
        <v>159.6</v>
      </c>
      <c r="I19" s="10">
        <v>200</v>
      </c>
      <c r="J19" s="10">
        <v>200</v>
      </c>
      <c r="K19" s="10">
        <v>200</v>
      </c>
      <c r="L19" s="10">
        <v>200</v>
      </c>
    </row>
    <row r="20" spans="1:14">
      <c r="A20" s="4">
        <v>16</v>
      </c>
      <c r="B20" s="48" t="s">
        <v>54</v>
      </c>
      <c r="C20" s="10">
        <v>127.8</v>
      </c>
      <c r="D20" s="10">
        <v>128.1</v>
      </c>
      <c r="E20" s="10">
        <v>129.69999999999999</v>
      </c>
      <c r="F20" s="11">
        <v>130.69999999999999</v>
      </c>
      <c r="G20" s="11">
        <v>137</v>
      </c>
      <c r="H20" s="10">
        <v>159.6</v>
      </c>
      <c r="I20" s="10">
        <v>200</v>
      </c>
      <c r="J20" s="10">
        <v>200</v>
      </c>
      <c r="K20" s="10">
        <v>200</v>
      </c>
      <c r="L20" s="10">
        <v>200</v>
      </c>
    </row>
    <row r="21" spans="1:14">
      <c r="A21" s="4">
        <v>17</v>
      </c>
      <c r="B21" s="48" t="s">
        <v>55</v>
      </c>
      <c r="C21" s="10">
        <v>127.8</v>
      </c>
      <c r="D21" s="10">
        <v>128.1</v>
      </c>
      <c r="E21" s="10">
        <v>129.69999999999999</v>
      </c>
      <c r="F21" s="11">
        <v>130.69999999999999</v>
      </c>
      <c r="G21" s="11">
        <v>137</v>
      </c>
      <c r="H21" s="10">
        <v>159.6</v>
      </c>
      <c r="I21" s="10">
        <v>200</v>
      </c>
      <c r="J21" s="10">
        <v>200</v>
      </c>
      <c r="K21" s="10">
        <v>200</v>
      </c>
      <c r="L21" s="10">
        <v>200</v>
      </c>
    </row>
    <row r="22" spans="1:14">
      <c r="A22" s="4">
        <v>18</v>
      </c>
      <c r="B22" s="48" t="s">
        <v>56</v>
      </c>
      <c r="C22" s="10">
        <v>127.8</v>
      </c>
      <c r="D22" s="10">
        <v>128.1</v>
      </c>
      <c r="E22" s="10">
        <v>129.69999999999999</v>
      </c>
      <c r="F22" s="11">
        <v>130.69999999999999</v>
      </c>
      <c r="G22" s="11">
        <v>137</v>
      </c>
      <c r="H22" s="10">
        <v>159.6</v>
      </c>
      <c r="I22" s="10">
        <v>200</v>
      </c>
      <c r="J22" s="10">
        <v>200</v>
      </c>
      <c r="K22" s="10">
        <v>200</v>
      </c>
      <c r="L22" s="10">
        <v>200</v>
      </c>
    </row>
    <row r="23" spans="1:14">
      <c r="A23" s="4">
        <v>19</v>
      </c>
      <c r="B23" s="48" t="s">
        <v>57</v>
      </c>
      <c r="C23" s="10">
        <v>127.8</v>
      </c>
      <c r="D23" s="10">
        <v>128.1</v>
      </c>
      <c r="E23" s="10">
        <v>129.69999999999999</v>
      </c>
      <c r="F23" s="11">
        <v>130.69999999999999</v>
      </c>
      <c r="G23" s="11">
        <v>137</v>
      </c>
      <c r="H23" s="10">
        <v>159.6</v>
      </c>
      <c r="I23" s="10">
        <v>200</v>
      </c>
      <c r="J23" s="10">
        <v>200</v>
      </c>
      <c r="K23" s="10">
        <v>200</v>
      </c>
      <c r="L23" s="10">
        <v>200</v>
      </c>
    </row>
    <row r="24" spans="1:14">
      <c r="A24" s="4">
        <v>20</v>
      </c>
      <c r="B24" s="48" t="s">
        <v>58</v>
      </c>
      <c r="C24" s="10">
        <v>127.8</v>
      </c>
      <c r="D24" s="10">
        <v>128.1</v>
      </c>
      <c r="E24" s="10">
        <v>129.69999999999999</v>
      </c>
      <c r="F24" s="11">
        <v>130.69999999999999</v>
      </c>
      <c r="G24" s="11">
        <v>137</v>
      </c>
      <c r="H24" s="10">
        <v>159.6</v>
      </c>
      <c r="I24" s="10">
        <v>200</v>
      </c>
      <c r="J24" s="10">
        <v>200</v>
      </c>
      <c r="K24" s="10">
        <v>200</v>
      </c>
      <c r="L24" s="10">
        <v>200</v>
      </c>
      <c r="M24" s="7"/>
      <c r="N24" s="2"/>
    </row>
    <row r="25" spans="1:14">
      <c r="A25" s="4">
        <v>21</v>
      </c>
      <c r="B25" s="48" t="s">
        <v>59</v>
      </c>
      <c r="C25" s="10">
        <v>127.8</v>
      </c>
      <c r="D25" s="10">
        <v>128.1</v>
      </c>
      <c r="E25" s="10">
        <v>129.69999999999999</v>
      </c>
      <c r="F25" s="11">
        <v>130.69999999999999</v>
      </c>
      <c r="G25" s="11">
        <v>137</v>
      </c>
      <c r="H25" s="10">
        <v>159.6</v>
      </c>
      <c r="I25" s="10">
        <v>200</v>
      </c>
      <c r="J25" s="10">
        <v>200</v>
      </c>
      <c r="K25" s="10">
        <v>200</v>
      </c>
      <c r="L25" s="10">
        <v>200</v>
      </c>
    </row>
    <row r="26" spans="1:14">
      <c r="A26" s="4">
        <v>22</v>
      </c>
      <c r="B26" s="48" t="s">
        <v>60</v>
      </c>
      <c r="C26" s="10">
        <v>127.8</v>
      </c>
      <c r="D26" s="10">
        <v>128.1</v>
      </c>
      <c r="E26" s="10">
        <v>129.69999999999999</v>
      </c>
      <c r="F26" s="11">
        <v>130.69999999999999</v>
      </c>
      <c r="G26" s="11">
        <v>137</v>
      </c>
      <c r="H26" s="10">
        <v>159.6</v>
      </c>
      <c r="I26" s="10">
        <v>200</v>
      </c>
      <c r="J26" s="10">
        <v>200</v>
      </c>
      <c r="K26" s="10">
        <v>200</v>
      </c>
      <c r="L26" s="10">
        <v>200</v>
      </c>
    </row>
    <row r="27" spans="1:14">
      <c r="A27" s="4">
        <v>23</v>
      </c>
      <c r="B27" s="48" t="s">
        <v>61</v>
      </c>
      <c r="C27" s="10">
        <v>127.8</v>
      </c>
      <c r="D27" s="10">
        <v>128.1</v>
      </c>
      <c r="E27" s="10">
        <v>129.69999999999999</v>
      </c>
      <c r="F27" s="11">
        <v>130.69999999999999</v>
      </c>
      <c r="G27" s="11">
        <v>137</v>
      </c>
      <c r="H27" s="10">
        <v>159.6</v>
      </c>
      <c r="I27" s="10">
        <v>200</v>
      </c>
      <c r="J27" s="10">
        <v>200</v>
      </c>
      <c r="K27" s="10">
        <v>200</v>
      </c>
      <c r="L27" s="10">
        <v>200</v>
      </c>
    </row>
    <row r="28" spans="1:14">
      <c r="A28" s="4">
        <v>24</v>
      </c>
      <c r="B28" s="48" t="s">
        <v>62</v>
      </c>
      <c r="C28" s="10">
        <v>127.8</v>
      </c>
      <c r="D28" s="10">
        <v>128.1</v>
      </c>
      <c r="E28" s="10">
        <v>129.69999999999999</v>
      </c>
      <c r="F28" s="11">
        <v>130.69999999999999</v>
      </c>
      <c r="G28" s="11">
        <v>137</v>
      </c>
      <c r="H28" s="10">
        <v>159.6</v>
      </c>
      <c r="I28" s="10">
        <v>200</v>
      </c>
      <c r="J28" s="10">
        <v>200</v>
      </c>
      <c r="K28" s="10">
        <v>200</v>
      </c>
      <c r="L28" s="10">
        <v>200</v>
      </c>
    </row>
    <row r="29" spans="1:14" ht="30">
      <c r="A29" s="4">
        <v>25</v>
      </c>
      <c r="B29" s="48" t="s">
        <v>63</v>
      </c>
      <c r="C29" s="10">
        <v>127.8</v>
      </c>
      <c r="D29" s="10">
        <v>128.1</v>
      </c>
      <c r="E29" s="10">
        <v>129.69999999999999</v>
      </c>
      <c r="F29" s="11">
        <v>130.69999999999999</v>
      </c>
      <c r="G29" s="11">
        <v>137</v>
      </c>
      <c r="H29" s="10">
        <v>159.6</v>
      </c>
      <c r="I29" s="10">
        <v>200</v>
      </c>
      <c r="J29" s="10">
        <v>200</v>
      </c>
      <c r="K29" s="10">
        <v>200</v>
      </c>
      <c r="L29" s="10">
        <v>200</v>
      </c>
    </row>
    <row r="30" spans="1:14" ht="30">
      <c r="A30" s="4">
        <v>26</v>
      </c>
      <c r="B30" s="48" t="s">
        <v>64</v>
      </c>
      <c r="C30" s="10">
        <v>127.8</v>
      </c>
      <c r="D30" s="10">
        <v>128.1</v>
      </c>
      <c r="E30" s="10">
        <v>129.69999999999999</v>
      </c>
      <c r="F30" s="11">
        <v>130.69999999999999</v>
      </c>
      <c r="G30" s="11">
        <v>137</v>
      </c>
      <c r="H30" s="10">
        <v>159.6</v>
      </c>
      <c r="I30" s="10">
        <v>200</v>
      </c>
      <c r="J30" s="10">
        <v>200</v>
      </c>
      <c r="K30" s="10">
        <v>200</v>
      </c>
      <c r="L30" s="10">
        <v>200</v>
      </c>
    </row>
    <row r="31" spans="1:14">
      <c r="A31" s="4">
        <v>27</v>
      </c>
      <c r="B31" s="48" t="s">
        <v>65</v>
      </c>
      <c r="C31" s="10">
        <v>127.8</v>
      </c>
      <c r="D31" s="10">
        <v>128.1</v>
      </c>
      <c r="E31" s="10">
        <v>129.69999999999999</v>
      </c>
      <c r="F31" s="11">
        <v>130.69999999999999</v>
      </c>
      <c r="G31" s="11">
        <v>137</v>
      </c>
      <c r="H31" s="10">
        <v>159.6</v>
      </c>
      <c r="I31" s="10">
        <v>200</v>
      </c>
      <c r="J31" s="10">
        <v>200</v>
      </c>
      <c r="K31" s="10">
        <v>200</v>
      </c>
      <c r="L31" s="10">
        <v>200</v>
      </c>
    </row>
    <row r="32" spans="1:14" ht="30">
      <c r="A32" s="4">
        <v>28</v>
      </c>
      <c r="B32" s="48" t="s">
        <v>66</v>
      </c>
      <c r="C32" s="10">
        <v>127.8</v>
      </c>
      <c r="D32" s="10">
        <v>128.1</v>
      </c>
      <c r="E32" s="10">
        <v>129.69999999999999</v>
      </c>
      <c r="F32" s="11">
        <v>135.1</v>
      </c>
      <c r="G32" s="11">
        <v>137</v>
      </c>
      <c r="H32" s="10">
        <v>159.6</v>
      </c>
      <c r="I32" s="10">
        <v>200</v>
      </c>
      <c r="J32" s="10">
        <v>200</v>
      </c>
      <c r="K32" s="10">
        <v>200</v>
      </c>
      <c r="L32" s="10">
        <v>200</v>
      </c>
    </row>
    <row r="33" spans="1:12" ht="30">
      <c r="A33" s="4">
        <v>29</v>
      </c>
      <c r="B33" s="48" t="s">
        <v>67</v>
      </c>
      <c r="C33" s="10">
        <v>127.8</v>
      </c>
      <c r="D33" s="10">
        <v>128.1</v>
      </c>
      <c r="E33" s="10">
        <v>129.69999999999999</v>
      </c>
      <c r="F33" s="11">
        <v>130.69999999999999</v>
      </c>
      <c r="G33" s="11">
        <v>137</v>
      </c>
      <c r="H33" s="10">
        <v>159.6</v>
      </c>
      <c r="I33" s="10">
        <v>200</v>
      </c>
      <c r="J33" s="10">
        <v>200</v>
      </c>
      <c r="K33" s="10">
        <v>200</v>
      </c>
      <c r="L33" s="10">
        <v>200</v>
      </c>
    </row>
    <row r="34" spans="1:12" ht="30">
      <c r="A34" s="4">
        <v>30</v>
      </c>
      <c r="B34" s="48" t="s">
        <v>68</v>
      </c>
      <c r="C34" s="10">
        <v>127.8</v>
      </c>
      <c r="D34" s="10">
        <v>128.1</v>
      </c>
      <c r="E34" s="10">
        <v>129.69999999999999</v>
      </c>
      <c r="F34" s="11">
        <v>130.69999999999999</v>
      </c>
      <c r="G34" s="11">
        <v>137</v>
      </c>
      <c r="H34" s="10">
        <v>159.6</v>
      </c>
      <c r="I34" s="10">
        <v>200</v>
      </c>
      <c r="J34" s="10">
        <v>200</v>
      </c>
      <c r="K34" s="10">
        <v>200</v>
      </c>
      <c r="L34" s="10">
        <v>200</v>
      </c>
    </row>
    <row r="35" spans="1:12" ht="30">
      <c r="A35" s="4">
        <v>31</v>
      </c>
      <c r="B35" s="48" t="s">
        <v>69</v>
      </c>
      <c r="C35" s="10">
        <v>127.8</v>
      </c>
      <c r="D35" s="10">
        <v>128.1</v>
      </c>
      <c r="E35" s="10">
        <v>129.69999999999999</v>
      </c>
      <c r="F35" s="11">
        <v>130.69999999999999</v>
      </c>
      <c r="G35" s="11">
        <v>137</v>
      </c>
      <c r="H35" s="10">
        <v>159.6</v>
      </c>
      <c r="I35" s="10">
        <v>200</v>
      </c>
      <c r="J35" s="10">
        <v>200</v>
      </c>
      <c r="K35" s="10">
        <v>200</v>
      </c>
      <c r="L35" s="10">
        <v>200</v>
      </c>
    </row>
    <row r="36" spans="1:12">
      <c r="A36" s="4">
        <v>32</v>
      </c>
      <c r="B36" s="48" t="s">
        <v>70</v>
      </c>
      <c r="C36" s="10">
        <v>127.8</v>
      </c>
      <c r="D36" s="10">
        <v>128.1</v>
      </c>
      <c r="E36" s="10">
        <v>129.69999999999999</v>
      </c>
      <c r="F36" s="11">
        <v>130.69999999999999</v>
      </c>
      <c r="G36" s="11">
        <v>137</v>
      </c>
      <c r="H36" s="10">
        <v>159.6</v>
      </c>
      <c r="I36" s="10">
        <v>200</v>
      </c>
      <c r="J36" s="10">
        <v>200</v>
      </c>
      <c r="K36" s="10">
        <v>200</v>
      </c>
      <c r="L36" s="10">
        <v>200</v>
      </c>
    </row>
    <row r="37" spans="1:12">
      <c r="A37" s="4">
        <v>33</v>
      </c>
      <c r="B37" s="48" t="s">
        <v>71</v>
      </c>
      <c r="C37" s="10">
        <v>127.8</v>
      </c>
      <c r="D37" s="10">
        <v>128.1</v>
      </c>
      <c r="E37" s="10">
        <v>129.69999999999999</v>
      </c>
      <c r="F37" s="11">
        <v>130.69999999999999</v>
      </c>
      <c r="G37" s="11">
        <v>137</v>
      </c>
      <c r="H37" s="10">
        <v>159.6</v>
      </c>
      <c r="I37" s="10">
        <v>200</v>
      </c>
      <c r="J37" s="10">
        <v>200</v>
      </c>
      <c r="K37" s="10">
        <v>200</v>
      </c>
      <c r="L37" s="10">
        <v>200</v>
      </c>
    </row>
    <row r="38" spans="1:12" ht="30">
      <c r="A38" s="4">
        <v>34</v>
      </c>
      <c r="B38" s="48" t="s">
        <v>72</v>
      </c>
      <c r="C38" s="10">
        <v>127.8</v>
      </c>
      <c r="D38" s="10">
        <v>128.1</v>
      </c>
      <c r="E38" s="10">
        <v>129.69999999999999</v>
      </c>
      <c r="F38" s="11">
        <v>130.69999999999999</v>
      </c>
      <c r="G38" s="11">
        <v>137</v>
      </c>
      <c r="H38" s="10">
        <v>159.6</v>
      </c>
      <c r="I38" s="10">
        <v>200</v>
      </c>
      <c r="J38" s="10">
        <v>200</v>
      </c>
      <c r="K38" s="10">
        <v>200</v>
      </c>
      <c r="L38" s="10">
        <v>200</v>
      </c>
    </row>
    <row r="39" spans="1:12" ht="30">
      <c r="A39" s="4">
        <v>35</v>
      </c>
      <c r="B39" s="48" t="s">
        <v>73</v>
      </c>
      <c r="C39" s="10">
        <v>127.8</v>
      </c>
      <c r="D39" s="10">
        <v>128.1</v>
      </c>
      <c r="E39" s="10">
        <v>129.69999999999999</v>
      </c>
      <c r="F39" s="11">
        <v>130.69999999999999</v>
      </c>
      <c r="G39" s="11">
        <v>137</v>
      </c>
      <c r="H39" s="10">
        <v>159.6</v>
      </c>
      <c r="I39" s="10">
        <v>200</v>
      </c>
      <c r="J39" s="10">
        <v>200</v>
      </c>
      <c r="K39" s="10">
        <v>200</v>
      </c>
      <c r="L39" s="10">
        <v>200</v>
      </c>
    </row>
    <row r="40" spans="1:12" ht="30">
      <c r="A40" s="4">
        <v>36</v>
      </c>
      <c r="B40" s="48" t="s">
        <v>74</v>
      </c>
      <c r="C40" s="10">
        <v>127.8</v>
      </c>
      <c r="D40" s="10">
        <v>128.1</v>
      </c>
      <c r="E40" s="10">
        <v>129.69999999999999</v>
      </c>
      <c r="F40" s="11">
        <v>130.69999999999999</v>
      </c>
      <c r="G40" s="11">
        <v>137</v>
      </c>
      <c r="H40" s="10">
        <v>159.6</v>
      </c>
      <c r="I40" s="10">
        <v>200</v>
      </c>
      <c r="J40" s="10">
        <v>200</v>
      </c>
      <c r="K40" s="10">
        <v>200</v>
      </c>
      <c r="L40" s="10">
        <v>200</v>
      </c>
    </row>
    <row r="41" spans="1:12" ht="30">
      <c r="A41" s="4">
        <v>37</v>
      </c>
      <c r="B41" s="48" t="s">
        <v>75</v>
      </c>
      <c r="C41" s="10">
        <v>127.8</v>
      </c>
      <c r="D41" s="10">
        <v>128.1</v>
      </c>
      <c r="E41" s="10">
        <v>129.69999999999999</v>
      </c>
      <c r="F41" s="11">
        <v>130.69999999999999</v>
      </c>
      <c r="G41" s="11">
        <v>137</v>
      </c>
      <c r="H41" s="10">
        <v>159.6</v>
      </c>
      <c r="I41" s="10">
        <v>200</v>
      </c>
      <c r="J41" s="10">
        <v>200</v>
      </c>
      <c r="K41" s="10">
        <v>200</v>
      </c>
      <c r="L41" s="10">
        <v>200</v>
      </c>
    </row>
    <row r="42" spans="1:12" ht="30">
      <c r="A42" s="4">
        <v>38</v>
      </c>
      <c r="B42" s="48" t="s">
        <v>76</v>
      </c>
      <c r="C42" s="10">
        <v>127.8</v>
      </c>
      <c r="D42" s="10">
        <v>128.1</v>
      </c>
      <c r="E42" s="10">
        <v>129.69999999999999</v>
      </c>
      <c r="F42" s="11">
        <v>130.69999999999999</v>
      </c>
      <c r="G42" s="11">
        <v>137</v>
      </c>
      <c r="H42" s="10">
        <v>159.6</v>
      </c>
      <c r="I42" s="10">
        <v>200</v>
      </c>
      <c r="J42" s="10">
        <v>200</v>
      </c>
      <c r="K42" s="10">
        <v>200</v>
      </c>
      <c r="L42" s="10">
        <v>200</v>
      </c>
    </row>
    <row r="43" spans="1:12" ht="30">
      <c r="A43" s="4">
        <v>39</v>
      </c>
      <c r="B43" s="48" t="s">
        <v>77</v>
      </c>
      <c r="C43" s="10">
        <v>127.8</v>
      </c>
      <c r="D43" s="10">
        <v>128.1</v>
      </c>
      <c r="E43" s="10">
        <v>129.69999999999999</v>
      </c>
      <c r="F43" s="11">
        <v>130.69999999999999</v>
      </c>
      <c r="G43" s="11">
        <v>137</v>
      </c>
      <c r="H43" s="10">
        <v>159.6</v>
      </c>
      <c r="I43" s="10">
        <v>200</v>
      </c>
      <c r="J43" s="10">
        <v>200</v>
      </c>
      <c r="K43" s="10">
        <v>200</v>
      </c>
      <c r="L43" s="10">
        <v>200</v>
      </c>
    </row>
    <row r="44" spans="1:12">
      <c r="A44" s="4">
        <v>40</v>
      </c>
      <c r="B44" s="48" t="s">
        <v>78</v>
      </c>
      <c r="C44" s="10">
        <v>127.8</v>
      </c>
      <c r="D44" s="10">
        <v>128.1</v>
      </c>
      <c r="E44" s="10">
        <v>129.69999999999999</v>
      </c>
      <c r="F44" s="11">
        <v>130.69999999999999</v>
      </c>
      <c r="G44" s="11">
        <v>137</v>
      </c>
      <c r="H44" s="10">
        <v>159.6</v>
      </c>
      <c r="I44" s="10">
        <v>200</v>
      </c>
      <c r="J44" s="10">
        <v>200</v>
      </c>
      <c r="K44" s="10">
        <v>200</v>
      </c>
      <c r="L44" s="10">
        <v>200</v>
      </c>
    </row>
    <row r="45" spans="1:12">
      <c r="A45" s="4">
        <v>41</v>
      </c>
      <c r="B45" s="48" t="s">
        <v>79</v>
      </c>
      <c r="C45" s="10">
        <v>127.8</v>
      </c>
      <c r="D45" s="10">
        <v>128.1</v>
      </c>
      <c r="E45" s="10">
        <v>129.69999999999999</v>
      </c>
      <c r="F45" s="11">
        <v>130.69999999999999</v>
      </c>
      <c r="G45" s="11">
        <v>137</v>
      </c>
      <c r="H45" s="10">
        <v>159.6</v>
      </c>
      <c r="I45" s="10">
        <v>200</v>
      </c>
      <c r="J45" s="10">
        <v>200</v>
      </c>
      <c r="K45" s="10">
        <v>200</v>
      </c>
      <c r="L45" s="10">
        <v>200</v>
      </c>
    </row>
    <row r="46" spans="1:12" ht="30">
      <c r="A46" s="4">
        <v>42</v>
      </c>
      <c r="B46" s="48" t="s">
        <v>80</v>
      </c>
      <c r="C46" s="10">
        <v>127.8</v>
      </c>
      <c r="D46" s="10">
        <v>128.1</v>
      </c>
      <c r="E46" s="10">
        <v>129.69999999999999</v>
      </c>
      <c r="F46" s="11">
        <v>130.69999999999999</v>
      </c>
      <c r="G46" s="11">
        <v>137</v>
      </c>
      <c r="H46" s="10">
        <v>159.6</v>
      </c>
      <c r="I46" s="10">
        <v>200</v>
      </c>
      <c r="J46" s="10">
        <v>200</v>
      </c>
      <c r="K46" s="10">
        <v>200</v>
      </c>
      <c r="L46" s="10">
        <v>200</v>
      </c>
    </row>
    <row r="47" spans="1:12" ht="30">
      <c r="A47" s="4">
        <v>43</v>
      </c>
      <c r="B47" s="48" t="s">
        <v>81</v>
      </c>
      <c r="C47" s="10">
        <v>127.8</v>
      </c>
      <c r="D47" s="10">
        <v>128.1</v>
      </c>
      <c r="E47" s="10">
        <v>129.69999999999999</v>
      </c>
      <c r="F47" s="11">
        <v>130.69999999999999</v>
      </c>
      <c r="G47" s="11">
        <v>137</v>
      </c>
      <c r="H47" s="10">
        <v>159.6</v>
      </c>
      <c r="I47" s="10">
        <v>200</v>
      </c>
      <c r="J47" s="10">
        <v>200</v>
      </c>
      <c r="K47" s="10">
        <v>200</v>
      </c>
      <c r="L47" s="10">
        <v>200</v>
      </c>
    </row>
    <row r="48" spans="1:12" ht="30">
      <c r="A48" s="4">
        <v>44</v>
      </c>
      <c r="B48" s="48" t="s">
        <v>82</v>
      </c>
      <c r="C48" s="10">
        <v>127.8</v>
      </c>
      <c r="D48" s="10">
        <v>128.1</v>
      </c>
      <c r="E48" s="10">
        <v>129.69999999999999</v>
      </c>
      <c r="F48" s="11">
        <v>130.69999999999999</v>
      </c>
      <c r="G48" s="11">
        <v>137</v>
      </c>
      <c r="H48" s="10">
        <v>159.6</v>
      </c>
      <c r="I48" s="10">
        <v>200</v>
      </c>
      <c r="J48" s="10">
        <v>200</v>
      </c>
      <c r="K48" s="10">
        <v>200</v>
      </c>
      <c r="L48" s="10">
        <v>200</v>
      </c>
    </row>
    <row r="49" spans="1:12" ht="30">
      <c r="A49" s="4">
        <v>45</v>
      </c>
      <c r="B49" s="48" t="s">
        <v>83</v>
      </c>
      <c r="C49" s="10">
        <v>127.8</v>
      </c>
      <c r="D49" s="10">
        <v>128.1</v>
      </c>
      <c r="E49" s="10">
        <v>129.69999999999999</v>
      </c>
      <c r="F49" s="11">
        <v>130.69999999999999</v>
      </c>
      <c r="G49" s="11">
        <v>137</v>
      </c>
      <c r="H49" s="10">
        <v>159.6</v>
      </c>
      <c r="I49" s="10">
        <v>200</v>
      </c>
      <c r="J49" s="10">
        <v>200</v>
      </c>
      <c r="K49" s="10">
        <v>200</v>
      </c>
      <c r="L49" s="10">
        <v>200</v>
      </c>
    </row>
    <row r="50" spans="1:12" ht="45">
      <c r="A50" s="4">
        <v>46</v>
      </c>
      <c r="B50" s="48" t="s">
        <v>84</v>
      </c>
      <c r="C50" s="10">
        <v>127.8</v>
      </c>
      <c r="D50" s="10">
        <v>128.1</v>
      </c>
      <c r="E50" s="10">
        <v>129.69999999999999</v>
      </c>
      <c r="F50" s="11">
        <v>130.69999999999999</v>
      </c>
      <c r="G50" s="11">
        <v>137</v>
      </c>
      <c r="H50" s="10">
        <v>159.6</v>
      </c>
      <c r="I50" s="10">
        <v>200</v>
      </c>
      <c r="J50" s="10">
        <v>200</v>
      </c>
      <c r="K50" s="10">
        <v>200</v>
      </c>
      <c r="L50" s="10">
        <v>200</v>
      </c>
    </row>
    <row r="51" spans="1:12" ht="30">
      <c r="A51" s="4">
        <v>47</v>
      </c>
      <c r="B51" s="48" t="s">
        <v>85</v>
      </c>
      <c r="C51" s="10">
        <v>127.8</v>
      </c>
      <c r="D51" s="10">
        <v>128.1</v>
      </c>
      <c r="E51" s="10">
        <v>129.69999999999999</v>
      </c>
      <c r="F51" s="11">
        <v>130.69999999999999</v>
      </c>
      <c r="G51" s="11">
        <v>137</v>
      </c>
      <c r="H51" s="10">
        <v>159.6</v>
      </c>
      <c r="I51" s="10">
        <v>200</v>
      </c>
      <c r="J51" s="10">
        <v>200</v>
      </c>
      <c r="K51" s="10">
        <v>200</v>
      </c>
      <c r="L51" s="10">
        <v>200</v>
      </c>
    </row>
    <row r="52" spans="1:12" ht="45">
      <c r="A52" s="4">
        <v>48</v>
      </c>
      <c r="B52" s="48" t="s">
        <v>86</v>
      </c>
      <c r="C52" s="10">
        <v>127.8</v>
      </c>
      <c r="D52" s="10">
        <v>128.1</v>
      </c>
      <c r="E52" s="10">
        <v>129.69999999999999</v>
      </c>
      <c r="F52" s="11">
        <v>130.69999999999999</v>
      </c>
      <c r="G52" s="11">
        <v>137</v>
      </c>
      <c r="H52" s="10">
        <v>159.6</v>
      </c>
      <c r="I52" s="10">
        <v>200</v>
      </c>
      <c r="J52" s="10">
        <v>200</v>
      </c>
      <c r="K52" s="10">
        <v>200</v>
      </c>
      <c r="L52" s="10">
        <v>200</v>
      </c>
    </row>
    <row r="53" spans="1:12" ht="30">
      <c r="A53" s="4">
        <v>49</v>
      </c>
      <c r="B53" s="48" t="s">
        <v>87</v>
      </c>
      <c r="C53" s="10">
        <v>127.8</v>
      </c>
      <c r="D53" s="10">
        <v>128.1</v>
      </c>
      <c r="E53" s="10">
        <v>129.69999999999999</v>
      </c>
      <c r="F53" s="11">
        <v>130.69999999999999</v>
      </c>
      <c r="G53" s="11">
        <v>137</v>
      </c>
      <c r="H53" s="10">
        <v>159.6</v>
      </c>
      <c r="I53" s="10">
        <v>200</v>
      </c>
      <c r="J53" s="10">
        <v>200</v>
      </c>
      <c r="K53" s="10">
        <v>200</v>
      </c>
      <c r="L53" s="10">
        <v>200</v>
      </c>
    </row>
    <row r="54" spans="1:12" ht="30">
      <c r="A54" s="4">
        <v>50</v>
      </c>
      <c r="B54" s="48" t="s">
        <v>88</v>
      </c>
      <c r="C54" s="10">
        <v>127.8</v>
      </c>
      <c r="D54" s="10">
        <v>128.1</v>
      </c>
      <c r="E54" s="10">
        <v>129.69999999999999</v>
      </c>
      <c r="F54" s="11">
        <v>130.69999999999999</v>
      </c>
      <c r="G54" s="11">
        <v>137</v>
      </c>
      <c r="H54" s="10">
        <v>159.6</v>
      </c>
      <c r="I54" s="10">
        <v>200</v>
      </c>
      <c r="J54" s="10">
        <v>200</v>
      </c>
      <c r="K54" s="10">
        <v>200</v>
      </c>
      <c r="L54" s="10">
        <v>200</v>
      </c>
    </row>
    <row r="55" spans="1:12">
      <c r="A55" s="4">
        <v>51</v>
      </c>
      <c r="B55" s="48" t="s">
        <v>89</v>
      </c>
      <c r="C55" s="10">
        <v>127.8</v>
      </c>
      <c r="D55" s="10">
        <v>128.1</v>
      </c>
      <c r="E55" s="10">
        <v>129.69999999999999</v>
      </c>
      <c r="F55" s="11">
        <v>130.69999999999999</v>
      </c>
      <c r="G55" s="11">
        <v>137</v>
      </c>
      <c r="H55" s="10">
        <v>159.6</v>
      </c>
      <c r="I55" s="10">
        <v>200</v>
      </c>
      <c r="J55" s="10">
        <v>200</v>
      </c>
      <c r="K55" s="10">
        <v>200</v>
      </c>
      <c r="L55" s="10">
        <v>200</v>
      </c>
    </row>
    <row r="56" spans="1:12">
      <c r="A56" s="4">
        <v>52</v>
      </c>
      <c r="B56" s="48" t="s">
        <v>90</v>
      </c>
      <c r="C56" s="10">
        <v>127.8</v>
      </c>
      <c r="D56" s="10">
        <v>128.1</v>
      </c>
      <c r="E56" s="10">
        <v>129.69999999999999</v>
      </c>
      <c r="F56" s="11">
        <v>130.69999999999999</v>
      </c>
      <c r="G56" s="11">
        <v>137</v>
      </c>
      <c r="H56" s="10">
        <v>159.6</v>
      </c>
      <c r="I56" s="10">
        <v>200</v>
      </c>
      <c r="J56" s="10">
        <v>200</v>
      </c>
      <c r="K56" s="10">
        <v>200</v>
      </c>
      <c r="L56" s="10">
        <v>200</v>
      </c>
    </row>
    <row r="57" spans="1:12">
      <c r="A57" s="4">
        <v>53</v>
      </c>
      <c r="B57" s="48" t="s">
        <v>91</v>
      </c>
      <c r="C57" s="10">
        <v>127.8</v>
      </c>
      <c r="D57" s="10">
        <v>128.1</v>
      </c>
      <c r="E57" s="10">
        <v>129.69999999999999</v>
      </c>
      <c r="F57" s="11">
        <v>130.69999999999999</v>
      </c>
      <c r="G57" s="11">
        <v>137</v>
      </c>
      <c r="H57" s="10">
        <v>159.6</v>
      </c>
      <c r="I57" s="10">
        <v>200</v>
      </c>
      <c r="J57" s="10">
        <v>200</v>
      </c>
      <c r="K57" s="10">
        <v>200</v>
      </c>
      <c r="L57" s="10">
        <v>200</v>
      </c>
    </row>
    <row r="58" spans="1:12" ht="30">
      <c r="A58" s="4">
        <v>54</v>
      </c>
      <c r="B58" s="48" t="s">
        <v>92</v>
      </c>
      <c r="C58" s="10">
        <v>127.8</v>
      </c>
      <c r="D58" s="10">
        <v>128.1</v>
      </c>
      <c r="E58" s="10">
        <v>129.69999999999999</v>
      </c>
      <c r="F58" s="11">
        <v>130.69999999999999</v>
      </c>
      <c r="G58" s="11">
        <v>137</v>
      </c>
      <c r="H58" s="10">
        <v>159.6</v>
      </c>
      <c r="I58" s="10">
        <v>200</v>
      </c>
      <c r="J58" s="10">
        <v>200</v>
      </c>
      <c r="K58" s="10">
        <v>200</v>
      </c>
      <c r="L58" s="10">
        <v>200</v>
      </c>
    </row>
    <row r="59" spans="1:12">
      <c r="A59" s="4">
        <v>55</v>
      </c>
      <c r="B59" s="48" t="s">
        <v>93</v>
      </c>
      <c r="C59" s="10">
        <v>127.8</v>
      </c>
      <c r="D59" s="10">
        <v>128.1</v>
      </c>
      <c r="E59" s="10">
        <v>129.69999999999999</v>
      </c>
      <c r="F59" s="11">
        <v>130.69999999999999</v>
      </c>
      <c r="G59" s="11">
        <v>137</v>
      </c>
      <c r="H59" s="10">
        <v>159.6</v>
      </c>
      <c r="I59" s="10">
        <v>200</v>
      </c>
      <c r="J59" s="10">
        <v>200</v>
      </c>
      <c r="K59" s="10">
        <v>200</v>
      </c>
      <c r="L59" s="10">
        <v>200</v>
      </c>
    </row>
    <row r="60" spans="1:12">
      <c r="A60" s="4">
        <v>56</v>
      </c>
      <c r="B60" s="48" t="s">
        <v>94</v>
      </c>
      <c r="C60" s="10">
        <v>127.8</v>
      </c>
      <c r="D60" s="10">
        <v>128.1</v>
      </c>
      <c r="E60" s="10">
        <v>129.69999999999999</v>
      </c>
      <c r="F60" s="11">
        <v>130.69999999999999</v>
      </c>
      <c r="G60" s="11">
        <v>137</v>
      </c>
      <c r="H60" s="10">
        <v>159.6</v>
      </c>
      <c r="I60" s="10">
        <v>200</v>
      </c>
      <c r="J60" s="10">
        <v>200</v>
      </c>
      <c r="K60" s="10">
        <v>200</v>
      </c>
      <c r="L60" s="10">
        <v>200</v>
      </c>
    </row>
    <row r="61" spans="1:12" ht="30">
      <c r="A61" s="4">
        <v>57</v>
      </c>
      <c r="B61" s="48" t="s">
        <v>95</v>
      </c>
      <c r="C61" s="10">
        <v>127.8</v>
      </c>
      <c r="D61" s="10">
        <v>128.1</v>
      </c>
      <c r="E61" s="10">
        <v>129.69999999999999</v>
      </c>
      <c r="F61" s="11">
        <v>130.69999999999999</v>
      </c>
      <c r="G61" s="11">
        <v>137</v>
      </c>
      <c r="H61" s="10">
        <v>159.6</v>
      </c>
      <c r="I61" s="10">
        <v>200</v>
      </c>
      <c r="J61" s="10">
        <v>200</v>
      </c>
      <c r="K61" s="10">
        <v>200</v>
      </c>
      <c r="L61" s="10">
        <v>200</v>
      </c>
    </row>
    <row r="62" spans="1:12" ht="30">
      <c r="A62" s="4">
        <v>58</v>
      </c>
      <c r="B62" s="48" t="s">
        <v>96</v>
      </c>
      <c r="C62" s="10">
        <v>127.8</v>
      </c>
      <c r="D62" s="10">
        <v>128.1</v>
      </c>
      <c r="E62" s="10">
        <v>129.69999999999999</v>
      </c>
      <c r="F62" s="11">
        <v>130.69999999999999</v>
      </c>
      <c r="G62" s="11">
        <v>137</v>
      </c>
      <c r="H62" s="10">
        <v>159.6</v>
      </c>
      <c r="I62" s="10">
        <v>200</v>
      </c>
      <c r="J62" s="10">
        <v>200</v>
      </c>
      <c r="K62" s="10">
        <v>200</v>
      </c>
      <c r="L62" s="10">
        <v>200</v>
      </c>
    </row>
    <row r="63" spans="1:12" ht="30">
      <c r="A63" s="4">
        <v>59</v>
      </c>
      <c r="B63" s="48" t="s">
        <v>97</v>
      </c>
      <c r="C63" s="10">
        <v>127.8</v>
      </c>
      <c r="D63" s="10">
        <v>128.1</v>
      </c>
      <c r="E63" s="10">
        <v>129.69999999999999</v>
      </c>
      <c r="F63" s="11">
        <v>130.69999999999999</v>
      </c>
      <c r="G63" s="11">
        <v>137</v>
      </c>
      <c r="H63" s="10">
        <v>159.6</v>
      </c>
      <c r="I63" s="10">
        <v>200</v>
      </c>
      <c r="J63" s="10">
        <v>200</v>
      </c>
      <c r="K63" s="10">
        <v>200</v>
      </c>
      <c r="L63" s="10">
        <v>200</v>
      </c>
    </row>
    <row r="64" spans="1:12">
      <c r="A64" s="4">
        <v>60</v>
      </c>
      <c r="B64" s="48" t="s">
        <v>98</v>
      </c>
      <c r="C64" s="10">
        <v>127.8</v>
      </c>
      <c r="D64" s="10">
        <v>128.1</v>
      </c>
      <c r="E64" s="10">
        <v>129.69999999999999</v>
      </c>
      <c r="F64" s="11">
        <v>130.69999999999999</v>
      </c>
      <c r="G64" s="11">
        <v>137</v>
      </c>
      <c r="H64" s="10">
        <v>159.6</v>
      </c>
      <c r="I64" s="10">
        <v>200</v>
      </c>
      <c r="J64" s="10">
        <v>200</v>
      </c>
      <c r="K64" s="10">
        <v>200</v>
      </c>
      <c r="L64" s="10">
        <v>200</v>
      </c>
    </row>
    <row r="65" spans="1:12">
      <c r="A65" s="4">
        <v>61</v>
      </c>
      <c r="B65" s="48" t="s">
        <v>99</v>
      </c>
      <c r="C65" s="10">
        <v>127.8</v>
      </c>
      <c r="D65" s="10">
        <v>128.1</v>
      </c>
      <c r="E65" s="10">
        <v>129.69999999999999</v>
      </c>
      <c r="F65" s="11">
        <v>130.69999999999999</v>
      </c>
      <c r="G65" s="11">
        <v>137</v>
      </c>
      <c r="H65" s="10">
        <v>159.6</v>
      </c>
      <c r="I65" s="10">
        <v>200</v>
      </c>
      <c r="J65" s="10">
        <v>200</v>
      </c>
      <c r="K65" s="10">
        <v>200</v>
      </c>
      <c r="L65" s="10">
        <v>200</v>
      </c>
    </row>
    <row r="66" spans="1:12">
      <c r="A66" s="4"/>
      <c r="B66" s="46" t="s">
        <v>190</v>
      </c>
      <c r="C66" s="10">
        <v>127.8</v>
      </c>
      <c r="D66" s="10">
        <v>128.1</v>
      </c>
      <c r="E66" s="10">
        <v>129.69999999999999</v>
      </c>
      <c r="F66" s="11">
        <v>130.69999999999999</v>
      </c>
      <c r="G66" s="11">
        <v>137</v>
      </c>
      <c r="H66" s="10">
        <v>159.6</v>
      </c>
      <c r="I66" s="10">
        <v>200</v>
      </c>
      <c r="J66" s="10">
        <v>200</v>
      </c>
      <c r="K66" s="10">
        <v>200</v>
      </c>
      <c r="L66" s="10">
        <v>200</v>
      </c>
    </row>
    <row r="87" spans="3:5">
      <c r="C87" s="3"/>
      <c r="D87" s="3"/>
      <c r="E87" s="3"/>
    </row>
    <row r="88" spans="3:5">
      <c r="C88" s="3"/>
      <c r="D88" s="3"/>
      <c r="E88" s="3"/>
    </row>
    <row r="89" spans="3:5">
      <c r="C89" s="3"/>
      <c r="D89" s="3"/>
      <c r="E89" s="3"/>
    </row>
    <row r="90" spans="3:5">
      <c r="C90" s="3"/>
      <c r="D90" s="3"/>
      <c r="E90" s="3"/>
    </row>
    <row r="91" spans="3:5">
      <c r="C91" s="3"/>
      <c r="D91" s="3"/>
      <c r="E91" s="3"/>
    </row>
    <row r="92" spans="3:5">
      <c r="C92" s="3"/>
      <c r="D92" s="3"/>
      <c r="E92" s="3"/>
    </row>
    <row r="93" spans="3:5">
      <c r="C93" s="3"/>
      <c r="D93" s="3"/>
      <c r="E93" s="3"/>
    </row>
    <row r="94" spans="3:5">
      <c r="C94" s="3"/>
      <c r="D94" s="3"/>
      <c r="E94" s="3"/>
    </row>
    <row r="95" spans="3:5">
      <c r="C95" s="3"/>
      <c r="D95" s="3"/>
      <c r="E95" s="3"/>
    </row>
    <row r="96" spans="3:5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  <row r="116" spans="3:5">
      <c r="C116" s="3"/>
      <c r="D116" s="3"/>
      <c r="E116" s="3"/>
    </row>
    <row r="117" spans="3:5">
      <c r="C117" s="3"/>
      <c r="D117" s="3"/>
      <c r="E117" s="3"/>
    </row>
    <row r="118" spans="3:5">
      <c r="C118" s="3"/>
      <c r="D118" s="3"/>
      <c r="E118" s="3"/>
    </row>
    <row r="119" spans="3:5">
      <c r="C119" s="3"/>
      <c r="D119" s="3"/>
      <c r="E119" s="3"/>
    </row>
    <row r="120" spans="3:5">
      <c r="C120" s="3"/>
      <c r="D120" s="3"/>
      <c r="E120" s="3"/>
    </row>
    <row r="121" spans="3:5">
      <c r="C121" s="3"/>
      <c r="D121" s="3"/>
      <c r="E121" s="3"/>
    </row>
    <row r="122" spans="3:5">
      <c r="C122" s="3"/>
      <c r="D122" s="3"/>
      <c r="E122" s="3"/>
    </row>
    <row r="123" spans="3:5">
      <c r="C123" s="3"/>
      <c r="D123" s="3"/>
      <c r="E123" s="3"/>
    </row>
    <row r="124" spans="3:5">
      <c r="C124" s="3"/>
      <c r="D124" s="3"/>
      <c r="E124" s="3"/>
    </row>
    <row r="125" spans="3:5">
      <c r="C125" s="3"/>
      <c r="D125" s="3"/>
      <c r="E125" s="3"/>
    </row>
    <row r="126" spans="3:5">
      <c r="C126" s="3"/>
      <c r="D126" s="3"/>
      <c r="E126" s="3"/>
    </row>
    <row r="127" spans="3:5">
      <c r="C127" s="3"/>
      <c r="D127" s="3"/>
      <c r="E127" s="3"/>
    </row>
    <row r="128" spans="3:5">
      <c r="C128" s="3"/>
      <c r="D128" s="3"/>
      <c r="E128" s="3"/>
    </row>
    <row r="129" spans="3:5">
      <c r="C129" s="3"/>
      <c r="D129" s="3"/>
      <c r="E129" s="3"/>
    </row>
    <row r="130" spans="3:5">
      <c r="C130" s="3"/>
      <c r="D130" s="3"/>
      <c r="E130" s="3"/>
    </row>
    <row r="131" spans="3:5">
      <c r="C131" s="3"/>
      <c r="D131" s="3"/>
      <c r="E131" s="3"/>
    </row>
    <row r="132" spans="3:5">
      <c r="C132" s="3"/>
      <c r="D132" s="3"/>
      <c r="E132" s="3"/>
    </row>
    <row r="133" spans="3:5">
      <c r="C133" s="3"/>
      <c r="D133" s="3"/>
      <c r="E133" s="3"/>
    </row>
    <row r="134" spans="3:5">
      <c r="C134" s="3"/>
      <c r="D134" s="3"/>
      <c r="E134" s="3"/>
    </row>
    <row r="135" spans="3:5">
      <c r="C135" s="3"/>
      <c r="D135" s="3"/>
      <c r="E135" s="3"/>
    </row>
  </sheetData>
  <mergeCells count="3">
    <mergeCell ref="A1:L1"/>
    <mergeCell ref="A2:L2"/>
    <mergeCell ref="C3:L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135"/>
  <sheetViews>
    <sheetView zoomScale="90" zoomScaleNormal="90" workbookViewId="0">
      <pane xSplit="2" ySplit="4" topLeftCell="C26" activePane="bottomRight" state="frozen"/>
      <selection activeCell="S34" sqref="S34"/>
      <selection pane="topRight" activeCell="S34" sqref="S34"/>
      <selection pane="bottomLeft" activeCell="S34" sqref="S34"/>
      <selection pane="bottomRight" activeCell="L66" sqref="L66"/>
    </sheetView>
  </sheetViews>
  <sheetFormatPr defaultRowHeight="15"/>
  <cols>
    <col min="1" max="1" width="5.85546875" customWidth="1"/>
    <col min="2" max="2" width="62.28515625" customWidth="1"/>
    <col min="3" max="12" width="8.5703125" style="1" customWidth="1"/>
  </cols>
  <sheetData>
    <row r="1" spans="1:12" s="423" customFormat="1" ht="15.75">
      <c r="A1" s="706" t="s">
        <v>35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35"/>
    </row>
    <row r="2" spans="1:12" s="423" customFormat="1" ht="39.75" customHeight="1">
      <c r="A2" s="706" t="s">
        <v>37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35"/>
    </row>
    <row r="3" spans="1:12" ht="32.25" customHeight="1">
      <c r="A3" s="4"/>
      <c r="B3" s="4"/>
      <c r="C3" s="736" t="s">
        <v>191</v>
      </c>
      <c r="D3" s="736"/>
      <c r="E3" s="736"/>
      <c r="F3" s="736"/>
      <c r="G3" s="736"/>
      <c r="H3" s="736"/>
      <c r="I3" s="736"/>
      <c r="J3" s="736"/>
      <c r="K3" s="736"/>
      <c r="L3" s="736"/>
    </row>
    <row r="4" spans="1:12">
      <c r="A4" s="4"/>
      <c r="B4" s="4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</row>
    <row r="5" spans="1:12" ht="30">
      <c r="A5" s="4">
        <v>1</v>
      </c>
      <c r="B5" s="48" t="s">
        <v>39</v>
      </c>
      <c r="C5" s="10">
        <v>69.2</v>
      </c>
      <c r="D5" s="10">
        <v>74.7</v>
      </c>
      <c r="E5" s="10">
        <v>75.599999999999994</v>
      </c>
      <c r="F5" s="11">
        <v>76.2</v>
      </c>
      <c r="G5" s="11">
        <v>79.3</v>
      </c>
      <c r="H5" s="10">
        <v>86.3</v>
      </c>
      <c r="I5" s="10">
        <v>100</v>
      </c>
      <c r="J5" s="10">
        <v>100</v>
      </c>
      <c r="K5" s="10">
        <v>100</v>
      </c>
      <c r="L5" s="10">
        <v>100</v>
      </c>
    </row>
    <row r="6" spans="1:12" ht="30">
      <c r="A6" s="4">
        <v>2</v>
      </c>
      <c r="B6" s="48" t="s">
        <v>40</v>
      </c>
      <c r="C6" s="10">
        <v>69.2</v>
      </c>
      <c r="D6" s="10">
        <v>74.7</v>
      </c>
      <c r="E6" s="10">
        <v>75.599999999999994</v>
      </c>
      <c r="F6" s="11">
        <v>76.2</v>
      </c>
      <c r="G6" s="11">
        <v>79.3</v>
      </c>
      <c r="H6" s="10">
        <v>86.3</v>
      </c>
      <c r="I6" s="10">
        <v>100</v>
      </c>
      <c r="J6" s="10">
        <v>100</v>
      </c>
      <c r="K6" s="10">
        <v>100</v>
      </c>
      <c r="L6" s="10">
        <v>100</v>
      </c>
    </row>
    <row r="7" spans="1:12" ht="30">
      <c r="A7" s="4">
        <v>3</v>
      </c>
      <c r="B7" s="48" t="s">
        <v>41</v>
      </c>
      <c r="C7" s="10">
        <v>69.2</v>
      </c>
      <c r="D7" s="10">
        <v>74.7</v>
      </c>
      <c r="E7" s="10">
        <v>75.599999999999994</v>
      </c>
      <c r="F7" s="11">
        <v>76.2</v>
      </c>
      <c r="G7" s="11">
        <v>79.3</v>
      </c>
      <c r="H7" s="10">
        <v>86.3</v>
      </c>
      <c r="I7" s="10">
        <v>100</v>
      </c>
      <c r="J7" s="10">
        <v>100</v>
      </c>
      <c r="K7" s="10">
        <v>100</v>
      </c>
      <c r="L7" s="10">
        <v>100</v>
      </c>
    </row>
    <row r="8" spans="1:12" ht="30">
      <c r="A8" s="4">
        <v>4</v>
      </c>
      <c r="B8" s="48" t="s">
        <v>42</v>
      </c>
      <c r="C8" s="10">
        <v>69.2</v>
      </c>
      <c r="D8" s="10">
        <v>74.7</v>
      </c>
      <c r="E8" s="10">
        <v>75.599999999999994</v>
      </c>
      <c r="F8" s="11">
        <v>76.2</v>
      </c>
      <c r="G8" s="11">
        <v>79.3</v>
      </c>
      <c r="H8" s="10">
        <v>86.3</v>
      </c>
      <c r="I8" s="10">
        <v>100</v>
      </c>
      <c r="J8" s="10">
        <v>100</v>
      </c>
      <c r="K8" s="10">
        <v>100</v>
      </c>
      <c r="L8" s="10">
        <v>100</v>
      </c>
    </row>
    <row r="9" spans="1:12" ht="30">
      <c r="A9" s="4">
        <v>5</v>
      </c>
      <c r="B9" s="48" t="s">
        <v>43</v>
      </c>
      <c r="C9" s="10">
        <v>69.2</v>
      </c>
      <c r="D9" s="10">
        <v>74.7</v>
      </c>
      <c r="E9" s="10">
        <v>75.599999999999994</v>
      </c>
      <c r="F9" s="11">
        <v>76.2</v>
      </c>
      <c r="G9" s="11">
        <v>79.3</v>
      </c>
      <c r="H9" s="10">
        <v>86.3</v>
      </c>
      <c r="I9" s="10">
        <v>100</v>
      </c>
      <c r="J9" s="10">
        <v>100</v>
      </c>
      <c r="K9" s="10">
        <v>100</v>
      </c>
      <c r="L9" s="10">
        <v>100</v>
      </c>
    </row>
    <row r="10" spans="1:12" ht="30">
      <c r="A10" s="4">
        <v>6</v>
      </c>
      <c r="B10" s="48" t="s">
        <v>44</v>
      </c>
      <c r="C10" s="10">
        <v>69.2</v>
      </c>
      <c r="D10" s="10">
        <v>74.7</v>
      </c>
      <c r="E10" s="10">
        <v>75.599999999999994</v>
      </c>
      <c r="F10" s="11">
        <v>76.2</v>
      </c>
      <c r="G10" s="11">
        <v>79.3</v>
      </c>
      <c r="H10" s="10">
        <v>86.3</v>
      </c>
      <c r="I10" s="10">
        <v>100</v>
      </c>
      <c r="J10" s="10">
        <v>100</v>
      </c>
      <c r="K10" s="10">
        <v>100</v>
      </c>
      <c r="L10" s="10">
        <v>100</v>
      </c>
    </row>
    <row r="11" spans="1:12">
      <c r="A11" s="4">
        <v>7</v>
      </c>
      <c r="B11" s="48" t="s">
        <v>45</v>
      </c>
      <c r="C11" s="10">
        <v>69.2</v>
      </c>
      <c r="D11" s="10">
        <v>74.7</v>
      </c>
      <c r="E11" s="10">
        <v>75.599999999999994</v>
      </c>
      <c r="F11" s="11">
        <v>76.2</v>
      </c>
      <c r="G11" s="11">
        <v>79.3</v>
      </c>
      <c r="H11" s="10">
        <v>86.3</v>
      </c>
      <c r="I11" s="10">
        <v>100</v>
      </c>
      <c r="J11" s="10">
        <v>100</v>
      </c>
      <c r="K11" s="10">
        <v>100</v>
      </c>
      <c r="L11" s="10">
        <v>100</v>
      </c>
    </row>
    <row r="12" spans="1:12">
      <c r="A12" s="4">
        <v>8</v>
      </c>
      <c r="B12" s="48" t="s">
        <v>46</v>
      </c>
      <c r="C12" s="10">
        <v>69.2</v>
      </c>
      <c r="D12" s="10">
        <v>74.7</v>
      </c>
      <c r="E12" s="10">
        <v>75.599999999999994</v>
      </c>
      <c r="F12" s="11">
        <v>76.2</v>
      </c>
      <c r="G12" s="11">
        <v>79.3</v>
      </c>
      <c r="H12" s="10">
        <v>86.3</v>
      </c>
      <c r="I12" s="10">
        <v>100</v>
      </c>
      <c r="J12" s="10">
        <v>100</v>
      </c>
      <c r="K12" s="10">
        <v>100</v>
      </c>
      <c r="L12" s="10">
        <v>100</v>
      </c>
    </row>
    <row r="13" spans="1:12">
      <c r="A13" s="4">
        <v>9</v>
      </c>
      <c r="B13" s="48" t="s">
        <v>47</v>
      </c>
      <c r="C13" s="10">
        <v>69.2</v>
      </c>
      <c r="D13" s="10">
        <v>74.7</v>
      </c>
      <c r="E13" s="10">
        <v>75.599999999999994</v>
      </c>
      <c r="F13" s="11">
        <v>76.2</v>
      </c>
      <c r="G13" s="11">
        <v>79.3</v>
      </c>
      <c r="H13" s="10">
        <v>86.3</v>
      </c>
      <c r="I13" s="10">
        <v>100</v>
      </c>
      <c r="J13" s="10">
        <v>100</v>
      </c>
      <c r="K13" s="10">
        <v>100</v>
      </c>
      <c r="L13" s="10">
        <v>100</v>
      </c>
    </row>
    <row r="14" spans="1:12">
      <c r="A14" s="4">
        <v>10</v>
      </c>
      <c r="B14" s="48" t="s">
        <v>48</v>
      </c>
      <c r="C14" s="10">
        <v>69.2</v>
      </c>
      <c r="D14" s="10">
        <v>74.7</v>
      </c>
      <c r="E14" s="10">
        <v>75.599999999999994</v>
      </c>
      <c r="F14" s="11">
        <v>76.2</v>
      </c>
      <c r="G14" s="11">
        <v>79.3</v>
      </c>
      <c r="H14" s="10">
        <v>86.3</v>
      </c>
      <c r="I14" s="10">
        <v>100</v>
      </c>
      <c r="J14" s="10">
        <v>100</v>
      </c>
      <c r="K14" s="10">
        <v>100</v>
      </c>
      <c r="L14" s="10">
        <v>100</v>
      </c>
    </row>
    <row r="15" spans="1:12">
      <c r="A15" s="4">
        <v>11</v>
      </c>
      <c r="B15" s="48" t="s">
        <v>49</v>
      </c>
      <c r="C15" s="10">
        <v>69.2</v>
      </c>
      <c r="D15" s="10">
        <v>74.7</v>
      </c>
      <c r="E15" s="10">
        <v>75.599999999999994</v>
      </c>
      <c r="F15" s="11">
        <v>76.2</v>
      </c>
      <c r="G15" s="11">
        <v>79.3</v>
      </c>
      <c r="H15" s="10">
        <v>86.3</v>
      </c>
      <c r="I15" s="10">
        <v>100</v>
      </c>
      <c r="J15" s="10">
        <v>100</v>
      </c>
      <c r="K15" s="10">
        <v>100</v>
      </c>
      <c r="L15" s="10">
        <v>100</v>
      </c>
    </row>
    <row r="16" spans="1:12" ht="30">
      <c r="A16" s="4">
        <v>12</v>
      </c>
      <c r="B16" s="48" t="s">
        <v>50</v>
      </c>
      <c r="C16" s="10">
        <v>69.2</v>
      </c>
      <c r="D16" s="10">
        <v>74.7</v>
      </c>
      <c r="E16" s="10">
        <v>75.599999999999994</v>
      </c>
      <c r="F16" s="11">
        <v>76.2</v>
      </c>
      <c r="G16" s="11">
        <v>79.3</v>
      </c>
      <c r="H16" s="10">
        <v>86.3</v>
      </c>
      <c r="I16" s="10">
        <v>100</v>
      </c>
      <c r="J16" s="10">
        <v>100</v>
      </c>
      <c r="K16" s="10">
        <v>100</v>
      </c>
      <c r="L16" s="10">
        <v>100</v>
      </c>
    </row>
    <row r="17" spans="1:14" ht="30">
      <c r="A17" s="4">
        <v>13</v>
      </c>
      <c r="B17" s="48" t="s">
        <v>51</v>
      </c>
      <c r="C17" s="10">
        <v>69.2</v>
      </c>
      <c r="D17" s="10">
        <v>74.7</v>
      </c>
      <c r="E17" s="10">
        <v>75.599999999999994</v>
      </c>
      <c r="F17" s="11">
        <v>76.2</v>
      </c>
      <c r="G17" s="11">
        <v>79.3</v>
      </c>
      <c r="H17" s="10">
        <v>86.3</v>
      </c>
      <c r="I17" s="10">
        <v>100</v>
      </c>
      <c r="J17" s="10">
        <v>100</v>
      </c>
      <c r="K17" s="10">
        <v>100</v>
      </c>
      <c r="L17" s="10">
        <v>100</v>
      </c>
    </row>
    <row r="18" spans="1:14" ht="30">
      <c r="A18" s="4">
        <v>14</v>
      </c>
      <c r="B18" s="48" t="s">
        <v>52</v>
      </c>
      <c r="C18" s="10">
        <v>69.2</v>
      </c>
      <c r="D18" s="10">
        <v>74.7</v>
      </c>
      <c r="E18" s="10">
        <v>75.599999999999994</v>
      </c>
      <c r="F18" s="11">
        <v>76.2</v>
      </c>
      <c r="G18" s="11">
        <v>79.3</v>
      </c>
      <c r="H18" s="10">
        <v>86.3</v>
      </c>
      <c r="I18" s="10">
        <v>100</v>
      </c>
      <c r="J18" s="10">
        <v>100</v>
      </c>
      <c r="K18" s="10">
        <v>100</v>
      </c>
      <c r="L18" s="10">
        <v>100</v>
      </c>
    </row>
    <row r="19" spans="1:14">
      <c r="A19" s="4">
        <v>15</v>
      </c>
      <c r="B19" s="48" t="s">
        <v>53</v>
      </c>
      <c r="C19" s="10">
        <v>69.2</v>
      </c>
      <c r="D19" s="10">
        <v>74.7</v>
      </c>
      <c r="E19" s="10">
        <v>75.599999999999994</v>
      </c>
      <c r="F19" s="11">
        <v>76.2</v>
      </c>
      <c r="G19" s="11">
        <v>79.3</v>
      </c>
      <c r="H19" s="10">
        <v>86.3</v>
      </c>
      <c r="I19" s="10">
        <v>100</v>
      </c>
      <c r="J19" s="10">
        <v>100</v>
      </c>
      <c r="K19" s="10">
        <v>100</v>
      </c>
      <c r="L19" s="10">
        <v>100</v>
      </c>
    </row>
    <row r="20" spans="1:14">
      <c r="A20" s="4">
        <v>16</v>
      </c>
      <c r="B20" s="48" t="s">
        <v>54</v>
      </c>
      <c r="C20" s="10">
        <v>69.2</v>
      </c>
      <c r="D20" s="10">
        <v>74.7</v>
      </c>
      <c r="E20" s="10">
        <v>75.599999999999994</v>
      </c>
      <c r="F20" s="11">
        <v>76.2</v>
      </c>
      <c r="G20" s="11">
        <v>79.3</v>
      </c>
      <c r="H20" s="10">
        <v>86.3</v>
      </c>
      <c r="I20" s="10">
        <v>100</v>
      </c>
      <c r="J20" s="10">
        <v>100</v>
      </c>
      <c r="K20" s="10">
        <v>100</v>
      </c>
      <c r="L20" s="10">
        <v>100</v>
      </c>
    </row>
    <row r="21" spans="1:14">
      <c r="A21" s="4">
        <v>17</v>
      </c>
      <c r="B21" s="48" t="s">
        <v>55</v>
      </c>
      <c r="C21" s="10">
        <v>69.2</v>
      </c>
      <c r="D21" s="10">
        <v>74.7</v>
      </c>
      <c r="E21" s="10">
        <v>75.599999999999994</v>
      </c>
      <c r="F21" s="11">
        <v>76.2</v>
      </c>
      <c r="G21" s="11">
        <v>79.3</v>
      </c>
      <c r="H21" s="10">
        <v>86.3</v>
      </c>
      <c r="I21" s="10">
        <v>100</v>
      </c>
      <c r="J21" s="10">
        <v>100</v>
      </c>
      <c r="K21" s="10">
        <v>100</v>
      </c>
      <c r="L21" s="10">
        <v>100</v>
      </c>
    </row>
    <row r="22" spans="1:14">
      <c r="A22" s="4">
        <v>18</v>
      </c>
      <c r="B22" s="48" t="s">
        <v>56</v>
      </c>
      <c r="C22" s="10">
        <v>69.2</v>
      </c>
      <c r="D22" s="10">
        <v>74.7</v>
      </c>
      <c r="E22" s="10">
        <v>75.599999999999994</v>
      </c>
      <c r="F22" s="11">
        <v>76.2</v>
      </c>
      <c r="G22" s="11">
        <v>79.3</v>
      </c>
      <c r="H22" s="10">
        <v>86.3</v>
      </c>
      <c r="I22" s="10">
        <v>100</v>
      </c>
      <c r="J22" s="10">
        <v>100</v>
      </c>
      <c r="K22" s="10">
        <v>100</v>
      </c>
      <c r="L22" s="10">
        <v>100</v>
      </c>
    </row>
    <row r="23" spans="1:14">
      <c r="A23" s="4">
        <v>19</v>
      </c>
      <c r="B23" s="48" t="s">
        <v>57</v>
      </c>
      <c r="C23" s="10">
        <v>69.2</v>
      </c>
      <c r="D23" s="10">
        <v>74.7</v>
      </c>
      <c r="E23" s="10">
        <v>75.599999999999994</v>
      </c>
      <c r="F23" s="11">
        <v>76.2</v>
      </c>
      <c r="G23" s="11">
        <v>79.3</v>
      </c>
      <c r="H23" s="10">
        <v>86.3</v>
      </c>
      <c r="I23" s="10">
        <v>100</v>
      </c>
      <c r="J23" s="10">
        <v>100</v>
      </c>
      <c r="K23" s="10">
        <v>100</v>
      </c>
      <c r="L23" s="10">
        <v>100</v>
      </c>
    </row>
    <row r="24" spans="1:14">
      <c r="A24" s="4">
        <v>20</v>
      </c>
      <c r="B24" s="48" t="s">
        <v>58</v>
      </c>
      <c r="C24" s="10">
        <v>69.2</v>
      </c>
      <c r="D24" s="10">
        <v>74.7</v>
      </c>
      <c r="E24" s="10">
        <v>75.599999999999994</v>
      </c>
      <c r="F24" s="11">
        <v>76.2</v>
      </c>
      <c r="G24" s="11">
        <v>79.3</v>
      </c>
      <c r="H24" s="10">
        <v>86.3</v>
      </c>
      <c r="I24" s="10">
        <v>100</v>
      </c>
      <c r="J24" s="10">
        <v>100</v>
      </c>
      <c r="K24" s="10">
        <v>100</v>
      </c>
      <c r="L24" s="10">
        <v>100</v>
      </c>
      <c r="M24" s="7"/>
      <c r="N24" s="2"/>
    </row>
    <row r="25" spans="1:14">
      <c r="A25" s="4">
        <v>21</v>
      </c>
      <c r="B25" s="48" t="s">
        <v>59</v>
      </c>
      <c r="C25" s="10">
        <v>69.2</v>
      </c>
      <c r="D25" s="10">
        <v>74.7</v>
      </c>
      <c r="E25" s="10">
        <v>75.599999999999994</v>
      </c>
      <c r="F25" s="11">
        <v>76.2</v>
      </c>
      <c r="G25" s="11">
        <v>79.3</v>
      </c>
      <c r="H25" s="10">
        <v>86.3</v>
      </c>
      <c r="I25" s="10">
        <v>100</v>
      </c>
      <c r="J25" s="10">
        <v>100</v>
      </c>
      <c r="K25" s="10">
        <v>100</v>
      </c>
      <c r="L25" s="10">
        <v>100</v>
      </c>
    </row>
    <row r="26" spans="1:14">
      <c r="A26" s="4">
        <v>22</v>
      </c>
      <c r="B26" s="48" t="s">
        <v>60</v>
      </c>
      <c r="C26" s="10">
        <v>69.2</v>
      </c>
      <c r="D26" s="10">
        <v>74.7</v>
      </c>
      <c r="E26" s="10">
        <v>75.599999999999994</v>
      </c>
      <c r="F26" s="11">
        <v>76.2</v>
      </c>
      <c r="G26" s="11">
        <v>79.3</v>
      </c>
      <c r="H26" s="10">
        <v>86.3</v>
      </c>
      <c r="I26" s="10">
        <v>100</v>
      </c>
      <c r="J26" s="10">
        <v>100</v>
      </c>
      <c r="K26" s="10">
        <v>100</v>
      </c>
      <c r="L26" s="10">
        <v>100</v>
      </c>
    </row>
    <row r="27" spans="1:14">
      <c r="A27" s="4">
        <v>23</v>
      </c>
      <c r="B27" s="48" t="s">
        <v>61</v>
      </c>
      <c r="C27" s="10">
        <v>69.2</v>
      </c>
      <c r="D27" s="10">
        <v>74.7</v>
      </c>
      <c r="E27" s="10">
        <v>75.599999999999994</v>
      </c>
      <c r="F27" s="11">
        <v>76.2</v>
      </c>
      <c r="G27" s="11">
        <v>79.3</v>
      </c>
      <c r="H27" s="10">
        <v>86.3</v>
      </c>
      <c r="I27" s="10">
        <v>100</v>
      </c>
      <c r="J27" s="10">
        <v>100</v>
      </c>
      <c r="K27" s="10">
        <v>100</v>
      </c>
      <c r="L27" s="10">
        <v>100</v>
      </c>
    </row>
    <row r="28" spans="1:14">
      <c r="A28" s="4">
        <v>24</v>
      </c>
      <c r="B28" s="48" t="s">
        <v>62</v>
      </c>
      <c r="C28" s="10">
        <v>69.2</v>
      </c>
      <c r="D28" s="10">
        <v>74.7</v>
      </c>
      <c r="E28" s="10">
        <v>75.599999999999994</v>
      </c>
      <c r="F28" s="11">
        <v>76.2</v>
      </c>
      <c r="G28" s="11">
        <v>79.3</v>
      </c>
      <c r="H28" s="10">
        <v>86.3</v>
      </c>
      <c r="I28" s="10">
        <v>100</v>
      </c>
      <c r="J28" s="10">
        <v>100</v>
      </c>
      <c r="K28" s="10">
        <v>100</v>
      </c>
      <c r="L28" s="10">
        <v>100</v>
      </c>
    </row>
    <row r="29" spans="1:14">
      <c r="A29" s="4">
        <v>25</v>
      </c>
      <c r="B29" s="48" t="s">
        <v>63</v>
      </c>
      <c r="C29" s="10">
        <v>69.2</v>
      </c>
      <c r="D29" s="10">
        <v>74.7</v>
      </c>
      <c r="E29" s="10">
        <v>75.599999999999994</v>
      </c>
      <c r="F29" s="11">
        <v>76.2</v>
      </c>
      <c r="G29" s="11">
        <v>79.3</v>
      </c>
      <c r="H29" s="10">
        <v>86.3</v>
      </c>
      <c r="I29" s="10">
        <v>100</v>
      </c>
      <c r="J29" s="10">
        <v>100</v>
      </c>
      <c r="K29" s="10">
        <v>100</v>
      </c>
      <c r="L29" s="10">
        <v>100</v>
      </c>
    </row>
    <row r="30" spans="1:14">
      <c r="A30" s="4">
        <v>26</v>
      </c>
      <c r="B30" s="48" t="s">
        <v>64</v>
      </c>
      <c r="C30" s="10">
        <v>69.2</v>
      </c>
      <c r="D30" s="10">
        <v>74.7</v>
      </c>
      <c r="E30" s="10">
        <v>75.599999999999994</v>
      </c>
      <c r="F30" s="11">
        <v>76.2</v>
      </c>
      <c r="G30" s="11">
        <v>79.3</v>
      </c>
      <c r="H30" s="10">
        <v>86.3</v>
      </c>
      <c r="I30" s="10">
        <v>100</v>
      </c>
      <c r="J30" s="10">
        <v>100</v>
      </c>
      <c r="K30" s="10">
        <v>100</v>
      </c>
      <c r="L30" s="10">
        <v>100</v>
      </c>
    </row>
    <row r="31" spans="1:14">
      <c r="A31" s="4">
        <v>27</v>
      </c>
      <c r="B31" s="48" t="s">
        <v>65</v>
      </c>
      <c r="C31" s="10">
        <v>69.2</v>
      </c>
      <c r="D31" s="10">
        <v>74.7</v>
      </c>
      <c r="E31" s="10">
        <v>75.599999999999994</v>
      </c>
      <c r="F31" s="11">
        <v>76.2</v>
      </c>
      <c r="G31" s="11">
        <v>79.3</v>
      </c>
      <c r="H31" s="10">
        <v>86.3</v>
      </c>
      <c r="I31" s="10">
        <v>100</v>
      </c>
      <c r="J31" s="10">
        <v>100</v>
      </c>
      <c r="K31" s="10">
        <v>100</v>
      </c>
      <c r="L31" s="10">
        <v>100</v>
      </c>
    </row>
    <row r="32" spans="1:14">
      <c r="A32" s="4">
        <v>28</v>
      </c>
      <c r="B32" s="48" t="s">
        <v>66</v>
      </c>
      <c r="C32" s="10">
        <v>69.2</v>
      </c>
      <c r="D32" s="10">
        <v>74.7</v>
      </c>
      <c r="E32" s="10">
        <v>75.599999999999994</v>
      </c>
      <c r="F32" s="11">
        <v>76.2</v>
      </c>
      <c r="G32" s="11">
        <v>79.3</v>
      </c>
      <c r="H32" s="10">
        <v>86.3</v>
      </c>
      <c r="I32" s="10">
        <v>100</v>
      </c>
      <c r="J32" s="10">
        <v>100</v>
      </c>
      <c r="K32" s="10">
        <v>100</v>
      </c>
      <c r="L32" s="10">
        <v>100</v>
      </c>
    </row>
    <row r="33" spans="1:12">
      <c r="A33" s="4">
        <v>29</v>
      </c>
      <c r="B33" s="48" t="s">
        <v>67</v>
      </c>
      <c r="C33" s="10">
        <v>69.2</v>
      </c>
      <c r="D33" s="10">
        <v>74.7</v>
      </c>
      <c r="E33" s="10">
        <v>75.599999999999994</v>
      </c>
      <c r="F33" s="11">
        <v>76.2</v>
      </c>
      <c r="G33" s="11">
        <v>79.3</v>
      </c>
      <c r="H33" s="10">
        <v>86.3</v>
      </c>
      <c r="I33" s="10">
        <v>100</v>
      </c>
      <c r="J33" s="10">
        <v>100</v>
      </c>
      <c r="K33" s="10">
        <v>100</v>
      </c>
      <c r="L33" s="10">
        <v>100</v>
      </c>
    </row>
    <row r="34" spans="1:12">
      <c r="A34" s="4">
        <v>30</v>
      </c>
      <c r="B34" s="48" t="s">
        <v>68</v>
      </c>
      <c r="C34" s="10">
        <v>69.2</v>
      </c>
      <c r="D34" s="10">
        <v>74.7</v>
      </c>
      <c r="E34" s="10">
        <v>75.599999999999994</v>
      </c>
      <c r="F34" s="11">
        <v>76.2</v>
      </c>
      <c r="G34" s="11">
        <v>79.3</v>
      </c>
      <c r="H34" s="10">
        <v>86.3</v>
      </c>
      <c r="I34" s="10">
        <v>100</v>
      </c>
      <c r="J34" s="10">
        <v>100</v>
      </c>
      <c r="K34" s="10">
        <v>100</v>
      </c>
      <c r="L34" s="10">
        <v>100</v>
      </c>
    </row>
    <row r="35" spans="1:12">
      <c r="A35" s="4">
        <v>31</v>
      </c>
      <c r="B35" s="48" t="s">
        <v>69</v>
      </c>
      <c r="C35" s="10">
        <v>69.2</v>
      </c>
      <c r="D35" s="10">
        <v>74.7</v>
      </c>
      <c r="E35" s="10">
        <v>75.599999999999994</v>
      </c>
      <c r="F35" s="11">
        <v>76.2</v>
      </c>
      <c r="G35" s="11">
        <v>79.3</v>
      </c>
      <c r="H35" s="10">
        <v>86.3</v>
      </c>
      <c r="I35" s="10">
        <v>100</v>
      </c>
      <c r="J35" s="10">
        <v>100</v>
      </c>
      <c r="K35" s="10">
        <v>100</v>
      </c>
      <c r="L35" s="10">
        <v>100</v>
      </c>
    </row>
    <row r="36" spans="1:12">
      <c r="A36" s="4">
        <v>32</v>
      </c>
      <c r="B36" s="48" t="s">
        <v>70</v>
      </c>
      <c r="C36" s="10">
        <v>69.2</v>
      </c>
      <c r="D36" s="10">
        <v>74.7</v>
      </c>
      <c r="E36" s="10">
        <v>75.599999999999994</v>
      </c>
      <c r="F36" s="11">
        <v>76.2</v>
      </c>
      <c r="G36" s="11">
        <v>79.3</v>
      </c>
      <c r="H36" s="10">
        <v>86.3</v>
      </c>
      <c r="I36" s="10">
        <v>100</v>
      </c>
      <c r="J36" s="10">
        <v>100</v>
      </c>
      <c r="K36" s="10">
        <v>100</v>
      </c>
      <c r="L36" s="10">
        <v>100</v>
      </c>
    </row>
    <row r="37" spans="1:12">
      <c r="A37" s="4">
        <v>33</v>
      </c>
      <c r="B37" s="48" t="s">
        <v>71</v>
      </c>
      <c r="C37" s="10">
        <v>69.2</v>
      </c>
      <c r="D37" s="10">
        <v>74.7</v>
      </c>
      <c r="E37" s="10">
        <v>75.599999999999994</v>
      </c>
      <c r="F37" s="11">
        <v>76.2</v>
      </c>
      <c r="G37" s="11">
        <v>79.3</v>
      </c>
      <c r="H37" s="10">
        <v>86.3</v>
      </c>
      <c r="I37" s="10">
        <v>100</v>
      </c>
      <c r="J37" s="10">
        <v>100</v>
      </c>
      <c r="K37" s="10">
        <v>100</v>
      </c>
      <c r="L37" s="10">
        <v>100</v>
      </c>
    </row>
    <row r="38" spans="1:12">
      <c r="A38" s="4">
        <v>34</v>
      </c>
      <c r="B38" s="48" t="s">
        <v>72</v>
      </c>
      <c r="C38" s="10">
        <v>69.2</v>
      </c>
      <c r="D38" s="10">
        <v>74.7</v>
      </c>
      <c r="E38" s="10">
        <v>75.599999999999994</v>
      </c>
      <c r="F38" s="11">
        <v>76.2</v>
      </c>
      <c r="G38" s="11">
        <v>79.3</v>
      </c>
      <c r="H38" s="10">
        <v>86.3</v>
      </c>
      <c r="I38" s="10">
        <v>100</v>
      </c>
      <c r="J38" s="10">
        <v>100</v>
      </c>
      <c r="K38" s="10">
        <v>100</v>
      </c>
      <c r="L38" s="10">
        <v>100</v>
      </c>
    </row>
    <row r="39" spans="1:12">
      <c r="A39" s="4">
        <v>35</v>
      </c>
      <c r="B39" s="48" t="s">
        <v>73</v>
      </c>
      <c r="C39" s="10">
        <v>69.2</v>
      </c>
      <c r="D39" s="10">
        <v>74.7</v>
      </c>
      <c r="E39" s="10">
        <v>75.599999999999994</v>
      </c>
      <c r="F39" s="11">
        <v>76.2</v>
      </c>
      <c r="G39" s="11">
        <v>79.3</v>
      </c>
      <c r="H39" s="10">
        <v>86.3</v>
      </c>
      <c r="I39" s="10">
        <v>100</v>
      </c>
      <c r="J39" s="10">
        <v>100</v>
      </c>
      <c r="K39" s="10">
        <v>100</v>
      </c>
      <c r="L39" s="10">
        <v>100</v>
      </c>
    </row>
    <row r="40" spans="1:12">
      <c r="A40" s="4">
        <v>36</v>
      </c>
      <c r="B40" s="48" t="s">
        <v>74</v>
      </c>
      <c r="C40" s="10">
        <v>69.2</v>
      </c>
      <c r="D40" s="10">
        <v>74.7</v>
      </c>
      <c r="E40" s="10">
        <v>75.599999999999994</v>
      </c>
      <c r="F40" s="11">
        <v>76.2</v>
      </c>
      <c r="G40" s="11">
        <v>79.3</v>
      </c>
      <c r="H40" s="10">
        <v>86.3</v>
      </c>
      <c r="I40" s="10">
        <v>100</v>
      </c>
      <c r="J40" s="10">
        <v>100</v>
      </c>
      <c r="K40" s="10">
        <v>100</v>
      </c>
      <c r="L40" s="10">
        <v>100</v>
      </c>
    </row>
    <row r="41" spans="1:12">
      <c r="A41" s="4">
        <v>37</v>
      </c>
      <c r="B41" s="48" t="s">
        <v>75</v>
      </c>
      <c r="C41" s="10">
        <v>69.2</v>
      </c>
      <c r="D41" s="10">
        <v>74.7</v>
      </c>
      <c r="E41" s="10">
        <v>75.599999999999994</v>
      </c>
      <c r="F41" s="11">
        <v>76.2</v>
      </c>
      <c r="G41" s="11">
        <v>79.3</v>
      </c>
      <c r="H41" s="10">
        <v>86.3</v>
      </c>
      <c r="I41" s="10">
        <v>100</v>
      </c>
      <c r="J41" s="10">
        <v>100</v>
      </c>
      <c r="K41" s="10">
        <v>100</v>
      </c>
      <c r="L41" s="10">
        <v>100</v>
      </c>
    </row>
    <row r="42" spans="1:12">
      <c r="A42" s="4">
        <v>38</v>
      </c>
      <c r="B42" s="48" t="s">
        <v>76</v>
      </c>
      <c r="C42" s="10">
        <v>69.2</v>
      </c>
      <c r="D42" s="10">
        <v>74.7</v>
      </c>
      <c r="E42" s="10">
        <v>75.599999999999994</v>
      </c>
      <c r="F42" s="11">
        <v>76.2</v>
      </c>
      <c r="G42" s="11">
        <v>79.3</v>
      </c>
      <c r="H42" s="10">
        <v>86.3</v>
      </c>
      <c r="I42" s="10">
        <v>100</v>
      </c>
      <c r="J42" s="10">
        <v>100</v>
      </c>
      <c r="K42" s="10">
        <v>100</v>
      </c>
      <c r="L42" s="10">
        <v>100</v>
      </c>
    </row>
    <row r="43" spans="1:12">
      <c r="A43" s="4">
        <v>39</v>
      </c>
      <c r="B43" s="48" t="s">
        <v>77</v>
      </c>
      <c r="C43" s="10">
        <v>69.2</v>
      </c>
      <c r="D43" s="10">
        <v>74.7</v>
      </c>
      <c r="E43" s="10">
        <v>75.599999999999994</v>
      </c>
      <c r="F43" s="11">
        <v>76.2</v>
      </c>
      <c r="G43" s="11">
        <v>79.3</v>
      </c>
      <c r="H43" s="10">
        <v>86.3</v>
      </c>
      <c r="I43" s="10">
        <v>100</v>
      </c>
      <c r="J43" s="10">
        <v>100</v>
      </c>
      <c r="K43" s="10">
        <v>100</v>
      </c>
      <c r="L43" s="10">
        <v>100</v>
      </c>
    </row>
    <row r="44" spans="1:12">
      <c r="A44" s="4">
        <v>40</v>
      </c>
      <c r="B44" s="48" t="s">
        <v>78</v>
      </c>
      <c r="C44" s="10">
        <v>69.2</v>
      </c>
      <c r="D44" s="10">
        <v>74.7</v>
      </c>
      <c r="E44" s="10">
        <v>75.599999999999994</v>
      </c>
      <c r="F44" s="11">
        <v>76.2</v>
      </c>
      <c r="G44" s="11">
        <v>79.3</v>
      </c>
      <c r="H44" s="10">
        <v>86.3</v>
      </c>
      <c r="I44" s="10">
        <v>100</v>
      </c>
      <c r="J44" s="10">
        <v>100</v>
      </c>
      <c r="K44" s="10">
        <v>100</v>
      </c>
      <c r="L44" s="10">
        <v>100</v>
      </c>
    </row>
    <row r="45" spans="1:12">
      <c r="A45" s="4">
        <v>41</v>
      </c>
      <c r="B45" s="48" t="s">
        <v>79</v>
      </c>
      <c r="C45" s="10">
        <v>69.2</v>
      </c>
      <c r="D45" s="10">
        <v>74.7</v>
      </c>
      <c r="E45" s="10">
        <v>75.599999999999994</v>
      </c>
      <c r="F45" s="11">
        <v>76.2</v>
      </c>
      <c r="G45" s="11">
        <v>79.3</v>
      </c>
      <c r="H45" s="10">
        <v>86.3</v>
      </c>
      <c r="I45" s="10">
        <v>100</v>
      </c>
      <c r="J45" s="10">
        <v>100</v>
      </c>
      <c r="K45" s="10">
        <v>100</v>
      </c>
      <c r="L45" s="10">
        <v>100</v>
      </c>
    </row>
    <row r="46" spans="1:12">
      <c r="A46" s="4">
        <v>42</v>
      </c>
      <c r="B46" s="48" t="s">
        <v>80</v>
      </c>
      <c r="C46" s="10">
        <v>69.2</v>
      </c>
      <c r="D46" s="10">
        <v>74.7</v>
      </c>
      <c r="E46" s="10">
        <v>75.599999999999994</v>
      </c>
      <c r="F46" s="11">
        <v>76.2</v>
      </c>
      <c r="G46" s="11">
        <v>79.3</v>
      </c>
      <c r="H46" s="10">
        <v>86.3</v>
      </c>
      <c r="I46" s="10">
        <v>100</v>
      </c>
      <c r="J46" s="10">
        <v>100</v>
      </c>
      <c r="K46" s="10">
        <v>100</v>
      </c>
      <c r="L46" s="10">
        <v>100</v>
      </c>
    </row>
    <row r="47" spans="1:12">
      <c r="A47" s="4">
        <v>43</v>
      </c>
      <c r="B47" s="48" t="s">
        <v>81</v>
      </c>
      <c r="C47" s="10">
        <v>69.2</v>
      </c>
      <c r="D47" s="10">
        <v>74.7</v>
      </c>
      <c r="E47" s="10">
        <v>75.599999999999994</v>
      </c>
      <c r="F47" s="11">
        <v>76.2</v>
      </c>
      <c r="G47" s="11">
        <v>79.3</v>
      </c>
      <c r="H47" s="10">
        <v>86.3</v>
      </c>
      <c r="I47" s="10">
        <v>100</v>
      </c>
      <c r="J47" s="10">
        <v>100</v>
      </c>
      <c r="K47" s="10">
        <v>100</v>
      </c>
      <c r="L47" s="10">
        <v>100</v>
      </c>
    </row>
    <row r="48" spans="1:12">
      <c r="A48" s="4">
        <v>44</v>
      </c>
      <c r="B48" s="48" t="s">
        <v>82</v>
      </c>
      <c r="C48" s="10">
        <v>69.2</v>
      </c>
      <c r="D48" s="10">
        <v>74.7</v>
      </c>
      <c r="E48" s="10">
        <v>75.599999999999994</v>
      </c>
      <c r="F48" s="11">
        <v>76.2</v>
      </c>
      <c r="G48" s="11">
        <v>79.3</v>
      </c>
      <c r="H48" s="10">
        <v>86.3</v>
      </c>
      <c r="I48" s="10">
        <v>100</v>
      </c>
      <c r="J48" s="10">
        <v>100</v>
      </c>
      <c r="K48" s="10">
        <v>100</v>
      </c>
      <c r="L48" s="10">
        <v>100</v>
      </c>
    </row>
    <row r="49" spans="1:12">
      <c r="A49" s="4">
        <v>45</v>
      </c>
      <c r="B49" s="48" t="s">
        <v>83</v>
      </c>
      <c r="C49" s="10">
        <v>69.2</v>
      </c>
      <c r="D49" s="10">
        <v>74.7</v>
      </c>
      <c r="E49" s="10">
        <v>75.599999999999994</v>
      </c>
      <c r="F49" s="11">
        <v>76.2</v>
      </c>
      <c r="G49" s="11">
        <v>79.3</v>
      </c>
      <c r="H49" s="10">
        <v>86.3</v>
      </c>
      <c r="I49" s="10">
        <v>100</v>
      </c>
      <c r="J49" s="10">
        <v>100</v>
      </c>
      <c r="K49" s="10">
        <v>100</v>
      </c>
      <c r="L49" s="10">
        <v>100</v>
      </c>
    </row>
    <row r="50" spans="1:12" ht="30">
      <c r="A50" s="4">
        <v>46</v>
      </c>
      <c r="B50" s="48" t="s">
        <v>84</v>
      </c>
      <c r="C50" s="10">
        <v>69.2</v>
      </c>
      <c r="D50" s="10">
        <v>74.7</v>
      </c>
      <c r="E50" s="10">
        <v>75.599999999999994</v>
      </c>
      <c r="F50" s="11">
        <v>76.2</v>
      </c>
      <c r="G50" s="11">
        <v>79.3</v>
      </c>
      <c r="H50" s="10">
        <v>86.3</v>
      </c>
      <c r="I50" s="10">
        <v>100</v>
      </c>
      <c r="J50" s="10">
        <v>100</v>
      </c>
      <c r="K50" s="10">
        <v>100</v>
      </c>
      <c r="L50" s="10">
        <v>100</v>
      </c>
    </row>
    <row r="51" spans="1:12">
      <c r="A51" s="4">
        <v>47</v>
      </c>
      <c r="B51" s="48" t="s">
        <v>85</v>
      </c>
      <c r="C51" s="10">
        <v>69.2</v>
      </c>
      <c r="D51" s="10">
        <v>74.7</v>
      </c>
      <c r="E51" s="10">
        <v>75.599999999999994</v>
      </c>
      <c r="F51" s="11">
        <v>76.2</v>
      </c>
      <c r="G51" s="11">
        <v>79.3</v>
      </c>
      <c r="H51" s="10">
        <v>86.3</v>
      </c>
      <c r="I51" s="10">
        <v>100</v>
      </c>
      <c r="J51" s="10">
        <v>100</v>
      </c>
      <c r="K51" s="10">
        <v>100</v>
      </c>
      <c r="L51" s="10">
        <v>100</v>
      </c>
    </row>
    <row r="52" spans="1:12" ht="30">
      <c r="A52" s="4">
        <v>48</v>
      </c>
      <c r="B52" s="48" t="s">
        <v>86</v>
      </c>
      <c r="C52" s="10">
        <v>69.2</v>
      </c>
      <c r="D52" s="10">
        <v>74.7</v>
      </c>
      <c r="E52" s="10">
        <v>75.599999999999994</v>
      </c>
      <c r="F52" s="11">
        <v>76.2</v>
      </c>
      <c r="G52" s="11">
        <v>79.3</v>
      </c>
      <c r="H52" s="10">
        <v>86.3</v>
      </c>
      <c r="I52" s="10">
        <v>100</v>
      </c>
      <c r="J52" s="10">
        <v>100</v>
      </c>
      <c r="K52" s="10">
        <v>100</v>
      </c>
      <c r="L52" s="10">
        <v>100</v>
      </c>
    </row>
    <row r="53" spans="1:12" ht="30">
      <c r="A53" s="4">
        <v>49</v>
      </c>
      <c r="B53" s="48" t="s">
        <v>87</v>
      </c>
      <c r="C53" s="10">
        <v>69.2</v>
      </c>
      <c r="D53" s="10">
        <v>74.7</v>
      </c>
      <c r="E53" s="10">
        <v>75.599999999999994</v>
      </c>
      <c r="F53" s="11">
        <v>76.2</v>
      </c>
      <c r="G53" s="11">
        <v>79.3</v>
      </c>
      <c r="H53" s="10">
        <v>86.3</v>
      </c>
      <c r="I53" s="10">
        <v>100</v>
      </c>
      <c r="J53" s="10">
        <v>100</v>
      </c>
      <c r="K53" s="10">
        <v>100</v>
      </c>
      <c r="L53" s="10">
        <v>100</v>
      </c>
    </row>
    <row r="54" spans="1:12">
      <c r="A54" s="4">
        <v>50</v>
      </c>
      <c r="B54" s="48" t="s">
        <v>88</v>
      </c>
      <c r="C54" s="10">
        <v>69.2</v>
      </c>
      <c r="D54" s="10">
        <v>74.7</v>
      </c>
      <c r="E54" s="10">
        <v>75.599999999999994</v>
      </c>
      <c r="F54" s="11">
        <v>76.2</v>
      </c>
      <c r="G54" s="11">
        <v>79.3</v>
      </c>
      <c r="H54" s="10">
        <v>86.3</v>
      </c>
      <c r="I54" s="10">
        <v>100</v>
      </c>
      <c r="J54" s="10">
        <v>100</v>
      </c>
      <c r="K54" s="10">
        <v>100</v>
      </c>
      <c r="L54" s="10">
        <v>100</v>
      </c>
    </row>
    <row r="55" spans="1:12">
      <c r="A55" s="4">
        <v>51</v>
      </c>
      <c r="B55" s="48" t="s">
        <v>89</v>
      </c>
      <c r="C55" s="10">
        <v>69.2</v>
      </c>
      <c r="D55" s="10">
        <v>74.7</v>
      </c>
      <c r="E55" s="10">
        <v>75.599999999999994</v>
      </c>
      <c r="F55" s="11">
        <v>76.2</v>
      </c>
      <c r="G55" s="11">
        <v>79.3</v>
      </c>
      <c r="H55" s="10">
        <v>86.3</v>
      </c>
      <c r="I55" s="10">
        <v>100</v>
      </c>
      <c r="J55" s="10">
        <v>100</v>
      </c>
      <c r="K55" s="10">
        <v>100</v>
      </c>
      <c r="L55" s="10">
        <v>100</v>
      </c>
    </row>
    <row r="56" spans="1:12">
      <c r="A56" s="4">
        <v>52</v>
      </c>
      <c r="B56" s="48" t="s">
        <v>90</v>
      </c>
      <c r="C56" s="10">
        <v>69.2</v>
      </c>
      <c r="D56" s="10">
        <v>74.7</v>
      </c>
      <c r="E56" s="10">
        <v>75.599999999999994</v>
      </c>
      <c r="F56" s="11">
        <v>76.2</v>
      </c>
      <c r="G56" s="11">
        <v>79.3</v>
      </c>
      <c r="H56" s="10">
        <v>86.3</v>
      </c>
      <c r="I56" s="10">
        <v>100</v>
      </c>
      <c r="J56" s="10">
        <v>100</v>
      </c>
      <c r="K56" s="10">
        <v>100</v>
      </c>
      <c r="L56" s="10">
        <v>100</v>
      </c>
    </row>
    <row r="57" spans="1:12">
      <c r="A57" s="4">
        <v>53</v>
      </c>
      <c r="B57" s="48" t="s">
        <v>91</v>
      </c>
      <c r="C57" s="10">
        <v>69.2</v>
      </c>
      <c r="D57" s="10">
        <v>74.7</v>
      </c>
      <c r="E57" s="10">
        <v>75.599999999999994</v>
      </c>
      <c r="F57" s="11">
        <v>76.2</v>
      </c>
      <c r="G57" s="11">
        <v>79.3</v>
      </c>
      <c r="H57" s="10">
        <v>86.3</v>
      </c>
      <c r="I57" s="10">
        <v>100</v>
      </c>
      <c r="J57" s="10">
        <v>100</v>
      </c>
      <c r="K57" s="10">
        <v>100</v>
      </c>
      <c r="L57" s="10">
        <v>100</v>
      </c>
    </row>
    <row r="58" spans="1:12">
      <c r="A58" s="4">
        <v>54</v>
      </c>
      <c r="B58" s="48" t="s">
        <v>92</v>
      </c>
      <c r="C58" s="10">
        <v>69.2</v>
      </c>
      <c r="D58" s="10">
        <v>74.7</v>
      </c>
      <c r="E58" s="10">
        <v>75.599999999999994</v>
      </c>
      <c r="F58" s="11">
        <v>76.2</v>
      </c>
      <c r="G58" s="11">
        <v>79.3</v>
      </c>
      <c r="H58" s="10">
        <v>86.3</v>
      </c>
      <c r="I58" s="10">
        <v>100</v>
      </c>
      <c r="J58" s="10">
        <v>100</v>
      </c>
      <c r="K58" s="10">
        <v>100</v>
      </c>
      <c r="L58" s="10">
        <v>100</v>
      </c>
    </row>
    <row r="59" spans="1:12">
      <c r="A59" s="4">
        <v>55</v>
      </c>
      <c r="B59" s="48" t="s">
        <v>93</v>
      </c>
      <c r="C59" s="10">
        <v>69.2</v>
      </c>
      <c r="D59" s="10">
        <v>74.7</v>
      </c>
      <c r="E59" s="10">
        <v>75.599999999999994</v>
      </c>
      <c r="F59" s="11">
        <v>76.2</v>
      </c>
      <c r="G59" s="11">
        <v>79.3</v>
      </c>
      <c r="H59" s="10">
        <v>86.3</v>
      </c>
      <c r="I59" s="10">
        <v>100</v>
      </c>
      <c r="J59" s="10">
        <v>100</v>
      </c>
      <c r="K59" s="10">
        <v>100</v>
      </c>
      <c r="L59" s="10">
        <v>100</v>
      </c>
    </row>
    <row r="60" spans="1:12">
      <c r="A60" s="4">
        <v>56</v>
      </c>
      <c r="B60" s="48" t="s">
        <v>94</v>
      </c>
      <c r="C60" s="10">
        <v>69.2</v>
      </c>
      <c r="D60" s="10">
        <v>74.7</v>
      </c>
      <c r="E60" s="10">
        <v>75.599999999999994</v>
      </c>
      <c r="F60" s="11">
        <v>76.2</v>
      </c>
      <c r="G60" s="11">
        <v>79.3</v>
      </c>
      <c r="H60" s="10">
        <v>86.3</v>
      </c>
      <c r="I60" s="10">
        <v>100</v>
      </c>
      <c r="J60" s="10">
        <v>100</v>
      </c>
      <c r="K60" s="10">
        <v>100</v>
      </c>
      <c r="L60" s="10">
        <v>100</v>
      </c>
    </row>
    <row r="61" spans="1:12">
      <c r="A61" s="4">
        <v>57</v>
      </c>
      <c r="B61" s="48" t="s">
        <v>95</v>
      </c>
      <c r="C61" s="10">
        <v>69.2</v>
      </c>
      <c r="D61" s="10">
        <v>74.7</v>
      </c>
      <c r="E61" s="10">
        <v>75.599999999999994</v>
      </c>
      <c r="F61" s="11">
        <v>76.2</v>
      </c>
      <c r="G61" s="11">
        <v>79.3</v>
      </c>
      <c r="H61" s="10">
        <v>86.3</v>
      </c>
      <c r="I61" s="10">
        <v>100</v>
      </c>
      <c r="J61" s="10">
        <v>100</v>
      </c>
      <c r="K61" s="10">
        <v>100</v>
      </c>
      <c r="L61" s="10">
        <v>100</v>
      </c>
    </row>
    <row r="62" spans="1:12">
      <c r="A62" s="4">
        <v>58</v>
      </c>
      <c r="B62" s="48" t="s">
        <v>96</v>
      </c>
      <c r="C62" s="10">
        <v>69.2</v>
      </c>
      <c r="D62" s="10">
        <v>74.7</v>
      </c>
      <c r="E62" s="10">
        <v>75.599999999999994</v>
      </c>
      <c r="F62" s="11">
        <v>76.2</v>
      </c>
      <c r="G62" s="11">
        <v>79.3</v>
      </c>
      <c r="H62" s="10">
        <v>86.3</v>
      </c>
      <c r="I62" s="10">
        <v>100</v>
      </c>
      <c r="J62" s="10">
        <v>100</v>
      </c>
      <c r="K62" s="10">
        <v>100</v>
      </c>
      <c r="L62" s="10">
        <v>100</v>
      </c>
    </row>
    <row r="63" spans="1:12">
      <c r="A63" s="4">
        <v>59</v>
      </c>
      <c r="B63" s="48" t="s">
        <v>97</v>
      </c>
      <c r="C63" s="10">
        <v>69.2</v>
      </c>
      <c r="D63" s="10">
        <v>74.7</v>
      </c>
      <c r="E63" s="10">
        <v>75.599999999999994</v>
      </c>
      <c r="F63" s="11">
        <v>76.2</v>
      </c>
      <c r="G63" s="11">
        <v>79.3</v>
      </c>
      <c r="H63" s="10">
        <v>86.3</v>
      </c>
      <c r="I63" s="10">
        <v>100</v>
      </c>
      <c r="J63" s="10">
        <v>100</v>
      </c>
      <c r="K63" s="10">
        <v>100</v>
      </c>
      <c r="L63" s="10">
        <v>100</v>
      </c>
    </row>
    <row r="64" spans="1:12">
      <c r="A64" s="4">
        <v>60</v>
      </c>
      <c r="B64" s="48" t="s">
        <v>98</v>
      </c>
      <c r="C64" s="10">
        <v>69.2</v>
      </c>
      <c r="D64" s="10">
        <v>74.7</v>
      </c>
      <c r="E64" s="10">
        <v>75.599999999999994</v>
      </c>
      <c r="F64" s="11">
        <v>76.2</v>
      </c>
      <c r="G64" s="11">
        <v>79.3</v>
      </c>
      <c r="H64" s="10">
        <v>86.3</v>
      </c>
      <c r="I64" s="10">
        <v>100</v>
      </c>
      <c r="J64" s="10">
        <v>100</v>
      </c>
      <c r="K64" s="10">
        <v>100</v>
      </c>
      <c r="L64" s="10">
        <v>100</v>
      </c>
    </row>
    <row r="65" spans="1:12">
      <c r="A65" s="4">
        <v>61</v>
      </c>
      <c r="B65" s="48" t="s">
        <v>99</v>
      </c>
      <c r="C65" s="10">
        <v>69.2</v>
      </c>
      <c r="D65" s="10">
        <v>74.7</v>
      </c>
      <c r="E65" s="10">
        <v>75.599999999999994</v>
      </c>
      <c r="F65" s="11">
        <v>76.2</v>
      </c>
      <c r="G65" s="11">
        <v>79.3</v>
      </c>
      <c r="H65" s="10">
        <v>86.3</v>
      </c>
      <c r="I65" s="10">
        <v>100</v>
      </c>
      <c r="J65" s="10">
        <v>100</v>
      </c>
      <c r="K65" s="10">
        <v>100</v>
      </c>
      <c r="L65" s="10">
        <v>100</v>
      </c>
    </row>
    <row r="66" spans="1:12">
      <c r="A66" s="4"/>
      <c r="B66" s="45" t="s">
        <v>190</v>
      </c>
      <c r="C66" s="10">
        <v>69.2</v>
      </c>
      <c r="D66" s="10">
        <v>74.7</v>
      </c>
      <c r="E66" s="10">
        <v>75.599999999999994</v>
      </c>
      <c r="F66" s="11">
        <v>76.2</v>
      </c>
      <c r="G66" s="11">
        <v>79.3</v>
      </c>
      <c r="H66" s="10">
        <v>86.3</v>
      </c>
      <c r="I66" s="10">
        <v>100</v>
      </c>
      <c r="J66" s="10">
        <v>100</v>
      </c>
      <c r="K66" s="10">
        <v>100</v>
      </c>
      <c r="L66" s="10">
        <v>100</v>
      </c>
    </row>
    <row r="87" spans="3:5">
      <c r="C87" s="3"/>
      <c r="D87" s="3"/>
      <c r="E87" s="3"/>
    </row>
    <row r="88" spans="3:5">
      <c r="C88" s="3"/>
      <c r="D88" s="3"/>
      <c r="E88" s="3"/>
    </row>
    <row r="89" spans="3:5">
      <c r="C89" s="3"/>
      <c r="D89" s="3"/>
      <c r="E89" s="3"/>
    </row>
    <row r="90" spans="3:5">
      <c r="C90" s="3"/>
      <c r="D90" s="3"/>
      <c r="E90" s="3"/>
    </row>
    <row r="91" spans="3:5">
      <c r="C91" s="3"/>
      <c r="D91" s="3"/>
      <c r="E91" s="3"/>
    </row>
    <row r="92" spans="3:5">
      <c r="C92" s="3"/>
      <c r="D92" s="3"/>
      <c r="E92" s="3"/>
    </row>
    <row r="93" spans="3:5">
      <c r="C93" s="3"/>
      <c r="D93" s="3"/>
      <c r="E93" s="3"/>
    </row>
    <row r="94" spans="3:5">
      <c r="C94" s="3"/>
      <c r="D94" s="3"/>
      <c r="E94" s="3"/>
    </row>
    <row r="95" spans="3:5">
      <c r="C95" s="3"/>
      <c r="D95" s="3"/>
      <c r="E95" s="3"/>
    </row>
    <row r="96" spans="3:5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  <row r="116" spans="3:5">
      <c r="C116" s="3"/>
      <c r="D116" s="3"/>
      <c r="E116" s="3"/>
    </row>
    <row r="117" spans="3:5">
      <c r="C117" s="3"/>
      <c r="D117" s="3"/>
      <c r="E117" s="3"/>
    </row>
    <row r="118" spans="3:5">
      <c r="C118" s="3"/>
      <c r="D118" s="3"/>
      <c r="E118" s="3"/>
    </row>
    <row r="119" spans="3:5">
      <c r="C119" s="3"/>
      <c r="D119" s="3"/>
      <c r="E119" s="3"/>
    </row>
    <row r="120" spans="3:5">
      <c r="C120" s="3"/>
      <c r="D120" s="3"/>
      <c r="E120" s="3"/>
    </row>
    <row r="121" spans="3:5">
      <c r="C121" s="3"/>
      <c r="D121" s="3"/>
      <c r="E121" s="3"/>
    </row>
    <row r="122" spans="3:5">
      <c r="C122" s="3"/>
      <c r="D122" s="3"/>
      <c r="E122" s="3"/>
    </row>
    <row r="123" spans="3:5">
      <c r="C123" s="3"/>
      <c r="D123" s="3"/>
      <c r="E123" s="3"/>
    </row>
    <row r="124" spans="3:5">
      <c r="C124" s="3"/>
      <c r="D124" s="3"/>
      <c r="E124" s="3"/>
    </row>
    <row r="125" spans="3:5">
      <c r="C125" s="3"/>
      <c r="D125" s="3"/>
      <c r="E125" s="3"/>
    </row>
    <row r="126" spans="3:5">
      <c r="C126" s="3"/>
      <c r="D126" s="3"/>
      <c r="E126" s="3"/>
    </row>
    <row r="127" spans="3:5">
      <c r="C127" s="3"/>
      <c r="D127" s="3"/>
      <c r="E127" s="3"/>
    </row>
    <row r="128" spans="3:5">
      <c r="C128" s="3"/>
      <c r="D128" s="3"/>
      <c r="E128" s="3"/>
    </row>
    <row r="129" spans="3:5">
      <c r="C129" s="3"/>
      <c r="D129" s="3"/>
      <c r="E129" s="3"/>
    </row>
    <row r="130" spans="3:5">
      <c r="C130" s="3"/>
      <c r="D130" s="3"/>
      <c r="E130" s="3"/>
    </row>
    <row r="131" spans="3:5">
      <c r="C131" s="3"/>
      <c r="D131" s="3"/>
      <c r="E131" s="3"/>
    </row>
    <row r="132" spans="3:5">
      <c r="C132" s="3"/>
      <c r="D132" s="3"/>
      <c r="E132" s="3"/>
    </row>
    <row r="133" spans="3:5">
      <c r="C133" s="3"/>
      <c r="D133" s="3"/>
      <c r="E133" s="3"/>
    </row>
    <row r="134" spans="3:5">
      <c r="C134" s="3"/>
      <c r="D134" s="3"/>
      <c r="E134" s="3"/>
    </row>
    <row r="135" spans="3:5">
      <c r="C135" s="3"/>
      <c r="D135" s="3"/>
      <c r="E135" s="3"/>
    </row>
  </sheetData>
  <mergeCells count="3">
    <mergeCell ref="A1:L1"/>
    <mergeCell ref="A2:L2"/>
    <mergeCell ref="C3:L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N135"/>
  <sheetViews>
    <sheetView zoomScale="90" zoomScaleNormal="90" workbookViewId="0">
      <pane xSplit="2" ySplit="4" topLeftCell="C26" activePane="bottomRight" state="frozen"/>
      <selection activeCell="S34" sqref="S34"/>
      <selection pane="topRight" activeCell="S34" sqref="S34"/>
      <selection pane="bottomLeft" activeCell="S34" sqref="S34"/>
      <selection pane="bottomRight" activeCell="F32" sqref="F32"/>
    </sheetView>
  </sheetViews>
  <sheetFormatPr defaultRowHeight="15"/>
  <cols>
    <col min="1" max="1" width="3.28515625" bestFit="1" customWidth="1"/>
    <col min="2" max="2" width="34.85546875" customWidth="1"/>
    <col min="3" max="12" width="8.5703125" style="1" customWidth="1"/>
  </cols>
  <sheetData>
    <row r="1" spans="1:12" ht="23.25" customHeight="1">
      <c r="A1" s="737" t="s">
        <v>35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8"/>
    </row>
    <row r="2" spans="1:12" ht="69.75" customHeight="1">
      <c r="A2" s="706" t="s">
        <v>38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35"/>
    </row>
    <row r="3" spans="1:12">
      <c r="A3" s="4"/>
      <c r="B3" s="4"/>
      <c r="C3" s="736" t="s">
        <v>191</v>
      </c>
      <c r="D3" s="736"/>
      <c r="E3" s="736"/>
      <c r="F3" s="736"/>
      <c r="G3" s="736"/>
      <c r="H3" s="736"/>
      <c r="I3" s="736"/>
      <c r="J3" s="736"/>
      <c r="K3" s="736"/>
      <c r="L3" s="736"/>
    </row>
    <row r="4" spans="1:12">
      <c r="A4" s="4"/>
      <c r="B4" s="4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</row>
    <row r="5" spans="1:12" ht="45">
      <c r="A5" s="4">
        <v>1</v>
      </c>
      <c r="B5" s="48" t="s">
        <v>39</v>
      </c>
      <c r="C5" s="10">
        <v>35.6</v>
      </c>
      <c r="D5" s="10">
        <v>48</v>
      </c>
      <c r="E5" s="10">
        <v>50.1</v>
      </c>
      <c r="F5" s="11">
        <v>51</v>
      </c>
      <c r="G5" s="11">
        <v>52.4</v>
      </c>
      <c r="H5" s="10">
        <v>70.5</v>
      </c>
      <c r="I5" s="10">
        <v>100</v>
      </c>
      <c r="J5" s="10">
        <v>100</v>
      </c>
      <c r="K5" s="10">
        <v>100</v>
      </c>
      <c r="L5" s="10">
        <v>100</v>
      </c>
    </row>
    <row r="6" spans="1:12" ht="30">
      <c r="A6" s="4">
        <v>2</v>
      </c>
      <c r="B6" s="48" t="s">
        <v>40</v>
      </c>
      <c r="C6" s="10">
        <v>35.6</v>
      </c>
      <c r="D6" s="10">
        <v>48</v>
      </c>
      <c r="E6" s="10">
        <v>50.1</v>
      </c>
      <c r="F6" s="11">
        <v>51</v>
      </c>
      <c r="G6" s="11">
        <v>52.4</v>
      </c>
      <c r="H6" s="10">
        <v>70.5</v>
      </c>
      <c r="I6" s="10">
        <v>100</v>
      </c>
      <c r="J6" s="10">
        <v>100</v>
      </c>
      <c r="K6" s="10">
        <v>100</v>
      </c>
      <c r="L6" s="10">
        <v>100</v>
      </c>
    </row>
    <row r="7" spans="1:12" ht="30">
      <c r="A7" s="4">
        <v>3</v>
      </c>
      <c r="B7" s="48" t="s">
        <v>41</v>
      </c>
      <c r="C7" s="10">
        <v>35.6</v>
      </c>
      <c r="D7" s="10">
        <v>48</v>
      </c>
      <c r="E7" s="10">
        <v>50.1</v>
      </c>
      <c r="F7" s="11">
        <v>51</v>
      </c>
      <c r="G7" s="11">
        <v>52.4</v>
      </c>
      <c r="H7" s="10">
        <v>70.5</v>
      </c>
      <c r="I7" s="10">
        <v>100</v>
      </c>
      <c r="J7" s="10">
        <v>100</v>
      </c>
      <c r="K7" s="10">
        <v>100</v>
      </c>
      <c r="L7" s="10">
        <v>100</v>
      </c>
    </row>
    <row r="8" spans="1:12" ht="30">
      <c r="A8" s="4">
        <v>4</v>
      </c>
      <c r="B8" s="48" t="s">
        <v>42</v>
      </c>
      <c r="C8" s="10">
        <v>35.6</v>
      </c>
      <c r="D8" s="10">
        <v>48</v>
      </c>
      <c r="E8" s="10">
        <v>50.1</v>
      </c>
      <c r="F8" s="11">
        <v>51</v>
      </c>
      <c r="G8" s="11">
        <v>52.4</v>
      </c>
      <c r="H8" s="10">
        <v>70.5</v>
      </c>
      <c r="I8" s="10">
        <v>100</v>
      </c>
      <c r="J8" s="10">
        <v>100</v>
      </c>
      <c r="K8" s="10">
        <v>100</v>
      </c>
      <c r="L8" s="10">
        <v>100</v>
      </c>
    </row>
    <row r="9" spans="1:12" ht="45">
      <c r="A9" s="4">
        <v>5</v>
      </c>
      <c r="B9" s="48" t="s">
        <v>43</v>
      </c>
      <c r="C9" s="10">
        <v>35.6</v>
      </c>
      <c r="D9" s="10">
        <v>48</v>
      </c>
      <c r="E9" s="10">
        <v>50.1</v>
      </c>
      <c r="F9" s="11">
        <v>51</v>
      </c>
      <c r="G9" s="11">
        <v>52.4</v>
      </c>
      <c r="H9" s="10">
        <v>70.5</v>
      </c>
      <c r="I9" s="10">
        <v>100</v>
      </c>
      <c r="J9" s="10">
        <v>100</v>
      </c>
      <c r="K9" s="10">
        <v>100</v>
      </c>
      <c r="L9" s="10">
        <v>100</v>
      </c>
    </row>
    <row r="10" spans="1:12" ht="45">
      <c r="A10" s="4">
        <v>6</v>
      </c>
      <c r="B10" s="48" t="s">
        <v>44</v>
      </c>
      <c r="C10" s="10">
        <v>35.6</v>
      </c>
      <c r="D10" s="10">
        <v>48</v>
      </c>
      <c r="E10" s="10">
        <v>50.1</v>
      </c>
      <c r="F10" s="11">
        <v>51</v>
      </c>
      <c r="G10" s="11">
        <v>52.4</v>
      </c>
      <c r="H10" s="10">
        <v>70.5</v>
      </c>
      <c r="I10" s="10">
        <v>100</v>
      </c>
      <c r="J10" s="10">
        <v>100</v>
      </c>
      <c r="K10" s="10">
        <v>100</v>
      </c>
      <c r="L10" s="10">
        <v>100</v>
      </c>
    </row>
    <row r="11" spans="1:12" ht="30">
      <c r="A11" s="4">
        <v>7</v>
      </c>
      <c r="B11" s="48" t="s">
        <v>45</v>
      </c>
      <c r="C11" s="10">
        <v>35.6</v>
      </c>
      <c r="D11" s="10">
        <v>48</v>
      </c>
      <c r="E11" s="10">
        <v>50.1</v>
      </c>
      <c r="F11" s="11">
        <v>51</v>
      </c>
      <c r="G11" s="11">
        <v>52.4</v>
      </c>
      <c r="H11" s="10">
        <v>70.5</v>
      </c>
      <c r="I11" s="10">
        <v>100</v>
      </c>
      <c r="J11" s="10">
        <v>100</v>
      </c>
      <c r="K11" s="10">
        <v>100</v>
      </c>
      <c r="L11" s="10">
        <v>100</v>
      </c>
    </row>
    <row r="12" spans="1:12" ht="30">
      <c r="A12" s="4">
        <v>8</v>
      </c>
      <c r="B12" s="48" t="s">
        <v>46</v>
      </c>
      <c r="C12" s="10">
        <v>35.6</v>
      </c>
      <c r="D12" s="10">
        <v>48</v>
      </c>
      <c r="E12" s="10">
        <v>50.1</v>
      </c>
      <c r="F12" s="11">
        <v>51</v>
      </c>
      <c r="G12" s="11">
        <v>52.4</v>
      </c>
      <c r="H12" s="10">
        <v>70.5</v>
      </c>
      <c r="I12" s="10">
        <v>100</v>
      </c>
      <c r="J12" s="10">
        <v>100</v>
      </c>
      <c r="K12" s="10">
        <v>100</v>
      </c>
      <c r="L12" s="10">
        <v>100</v>
      </c>
    </row>
    <row r="13" spans="1:12" ht="30">
      <c r="A13" s="4">
        <v>9</v>
      </c>
      <c r="B13" s="48" t="s">
        <v>47</v>
      </c>
      <c r="C13" s="10">
        <v>35.6</v>
      </c>
      <c r="D13" s="10">
        <v>48</v>
      </c>
      <c r="E13" s="10">
        <v>50.1</v>
      </c>
      <c r="F13" s="11">
        <v>51</v>
      </c>
      <c r="G13" s="11">
        <v>52.4</v>
      </c>
      <c r="H13" s="10">
        <v>70.5</v>
      </c>
      <c r="I13" s="10">
        <v>100</v>
      </c>
      <c r="J13" s="10">
        <v>100</v>
      </c>
      <c r="K13" s="10">
        <v>100</v>
      </c>
      <c r="L13" s="10">
        <v>100</v>
      </c>
    </row>
    <row r="14" spans="1:12" ht="30">
      <c r="A14" s="4">
        <v>10</v>
      </c>
      <c r="B14" s="48" t="s">
        <v>48</v>
      </c>
      <c r="C14" s="10">
        <v>35.6</v>
      </c>
      <c r="D14" s="10">
        <v>48</v>
      </c>
      <c r="E14" s="10">
        <v>50.1</v>
      </c>
      <c r="F14" s="11">
        <v>51</v>
      </c>
      <c r="G14" s="11">
        <v>52.4</v>
      </c>
      <c r="H14" s="10">
        <v>70.5</v>
      </c>
      <c r="I14" s="10">
        <v>100</v>
      </c>
      <c r="J14" s="10">
        <v>100</v>
      </c>
      <c r="K14" s="10">
        <v>100</v>
      </c>
      <c r="L14" s="10">
        <v>100</v>
      </c>
    </row>
    <row r="15" spans="1:12" ht="30">
      <c r="A15" s="4">
        <v>11</v>
      </c>
      <c r="B15" s="48" t="s">
        <v>49</v>
      </c>
      <c r="C15" s="10">
        <v>35.6</v>
      </c>
      <c r="D15" s="10">
        <v>48</v>
      </c>
      <c r="E15" s="10">
        <v>50.1</v>
      </c>
      <c r="F15" s="11">
        <v>51</v>
      </c>
      <c r="G15" s="11">
        <v>52.4</v>
      </c>
      <c r="H15" s="10">
        <v>70.5</v>
      </c>
      <c r="I15" s="10">
        <v>100</v>
      </c>
      <c r="J15" s="10">
        <v>100</v>
      </c>
      <c r="K15" s="10">
        <v>100</v>
      </c>
      <c r="L15" s="10">
        <v>100</v>
      </c>
    </row>
    <row r="16" spans="1:12" ht="45">
      <c r="A16" s="4">
        <v>12</v>
      </c>
      <c r="B16" s="48" t="s">
        <v>50</v>
      </c>
      <c r="C16" s="10">
        <v>35.6</v>
      </c>
      <c r="D16" s="10">
        <v>48</v>
      </c>
      <c r="E16" s="10">
        <v>50.1</v>
      </c>
      <c r="F16" s="11">
        <v>51</v>
      </c>
      <c r="G16" s="11">
        <v>52.4</v>
      </c>
      <c r="H16" s="10">
        <v>70.5</v>
      </c>
      <c r="I16" s="10">
        <v>100</v>
      </c>
      <c r="J16" s="10">
        <v>100</v>
      </c>
      <c r="K16" s="10">
        <v>100</v>
      </c>
      <c r="L16" s="10">
        <v>100</v>
      </c>
    </row>
    <row r="17" spans="1:14" ht="45">
      <c r="A17" s="4">
        <v>13</v>
      </c>
      <c r="B17" s="48" t="s">
        <v>51</v>
      </c>
      <c r="C17" s="10">
        <v>35.6</v>
      </c>
      <c r="D17" s="10">
        <v>48</v>
      </c>
      <c r="E17" s="10">
        <v>50.1</v>
      </c>
      <c r="F17" s="11">
        <v>51</v>
      </c>
      <c r="G17" s="11">
        <v>52.4</v>
      </c>
      <c r="H17" s="10">
        <v>70.5</v>
      </c>
      <c r="I17" s="10">
        <v>100</v>
      </c>
      <c r="J17" s="10">
        <v>100</v>
      </c>
      <c r="K17" s="10">
        <v>100</v>
      </c>
      <c r="L17" s="10">
        <v>100</v>
      </c>
    </row>
    <row r="18" spans="1:14" ht="45">
      <c r="A18" s="4">
        <v>14</v>
      </c>
      <c r="B18" s="48" t="s">
        <v>52</v>
      </c>
      <c r="C18" s="10">
        <v>35.6</v>
      </c>
      <c r="D18" s="10">
        <v>48</v>
      </c>
      <c r="E18" s="10">
        <v>50.1</v>
      </c>
      <c r="F18" s="11">
        <v>51</v>
      </c>
      <c r="G18" s="11">
        <v>52.4</v>
      </c>
      <c r="H18" s="10">
        <v>70.5</v>
      </c>
      <c r="I18" s="10">
        <v>100</v>
      </c>
      <c r="J18" s="10">
        <v>100</v>
      </c>
      <c r="K18" s="10">
        <v>100</v>
      </c>
      <c r="L18" s="10">
        <v>100</v>
      </c>
    </row>
    <row r="19" spans="1:14">
      <c r="A19" s="4">
        <v>15</v>
      </c>
      <c r="B19" s="48" t="s">
        <v>53</v>
      </c>
      <c r="C19" s="10">
        <v>35.6</v>
      </c>
      <c r="D19" s="10">
        <v>48</v>
      </c>
      <c r="E19" s="10">
        <v>50.1</v>
      </c>
      <c r="F19" s="11">
        <v>51</v>
      </c>
      <c r="G19" s="11">
        <v>52.4</v>
      </c>
      <c r="H19" s="10">
        <v>70.5</v>
      </c>
      <c r="I19" s="10">
        <v>100</v>
      </c>
      <c r="J19" s="10">
        <v>100</v>
      </c>
      <c r="K19" s="10">
        <v>100</v>
      </c>
      <c r="L19" s="10">
        <v>100</v>
      </c>
    </row>
    <row r="20" spans="1:14">
      <c r="A20" s="4">
        <v>16</v>
      </c>
      <c r="B20" s="48" t="s">
        <v>54</v>
      </c>
      <c r="C20" s="10">
        <v>35.6</v>
      </c>
      <c r="D20" s="10">
        <v>48</v>
      </c>
      <c r="E20" s="10">
        <v>50.1</v>
      </c>
      <c r="F20" s="11">
        <v>51</v>
      </c>
      <c r="G20" s="11">
        <v>52.4</v>
      </c>
      <c r="H20" s="10">
        <v>70.5</v>
      </c>
      <c r="I20" s="10">
        <v>100</v>
      </c>
      <c r="J20" s="10">
        <v>100</v>
      </c>
      <c r="K20" s="10">
        <v>100</v>
      </c>
      <c r="L20" s="10">
        <v>100</v>
      </c>
    </row>
    <row r="21" spans="1:14">
      <c r="A21" s="4">
        <v>17</v>
      </c>
      <c r="B21" s="48" t="s">
        <v>55</v>
      </c>
      <c r="C21" s="10">
        <v>35.6</v>
      </c>
      <c r="D21" s="10">
        <v>48</v>
      </c>
      <c r="E21" s="10">
        <v>50.1</v>
      </c>
      <c r="F21" s="11">
        <v>51</v>
      </c>
      <c r="G21" s="11">
        <v>52.4</v>
      </c>
      <c r="H21" s="10">
        <v>70.5</v>
      </c>
      <c r="I21" s="10">
        <v>100</v>
      </c>
      <c r="J21" s="10">
        <v>100</v>
      </c>
      <c r="K21" s="10">
        <v>100</v>
      </c>
      <c r="L21" s="10">
        <v>100</v>
      </c>
    </row>
    <row r="22" spans="1:14">
      <c r="A22" s="4">
        <v>18</v>
      </c>
      <c r="B22" s="48" t="s">
        <v>56</v>
      </c>
      <c r="C22" s="10">
        <v>35.6</v>
      </c>
      <c r="D22" s="10">
        <v>48</v>
      </c>
      <c r="E22" s="10">
        <v>50.1</v>
      </c>
      <c r="F22" s="11">
        <v>51</v>
      </c>
      <c r="G22" s="11">
        <v>52.4</v>
      </c>
      <c r="H22" s="10">
        <v>70.5</v>
      </c>
      <c r="I22" s="10">
        <v>100</v>
      </c>
      <c r="J22" s="10">
        <v>100</v>
      </c>
      <c r="K22" s="10">
        <v>100</v>
      </c>
      <c r="L22" s="10">
        <v>100</v>
      </c>
    </row>
    <row r="23" spans="1:14" ht="30">
      <c r="A23" s="4">
        <v>19</v>
      </c>
      <c r="B23" s="48" t="s">
        <v>57</v>
      </c>
      <c r="C23" s="10">
        <v>35.6</v>
      </c>
      <c r="D23" s="10">
        <v>48</v>
      </c>
      <c r="E23" s="10">
        <v>50.1</v>
      </c>
      <c r="F23" s="11">
        <v>51</v>
      </c>
      <c r="G23" s="11">
        <v>52.4</v>
      </c>
      <c r="H23" s="10">
        <v>70.5</v>
      </c>
      <c r="I23" s="10">
        <v>100</v>
      </c>
      <c r="J23" s="10">
        <v>100</v>
      </c>
      <c r="K23" s="10">
        <v>100</v>
      </c>
      <c r="L23" s="10">
        <v>100</v>
      </c>
    </row>
    <row r="24" spans="1:14">
      <c r="A24" s="4">
        <v>20</v>
      </c>
      <c r="B24" s="48" t="s">
        <v>58</v>
      </c>
      <c r="C24" s="10">
        <v>35.6</v>
      </c>
      <c r="D24" s="10">
        <v>48</v>
      </c>
      <c r="E24" s="10">
        <v>50.1</v>
      </c>
      <c r="F24" s="11">
        <v>51</v>
      </c>
      <c r="G24" s="11">
        <v>52.4</v>
      </c>
      <c r="H24" s="10">
        <v>70.5</v>
      </c>
      <c r="I24" s="10">
        <v>100</v>
      </c>
      <c r="J24" s="10">
        <v>100</v>
      </c>
      <c r="K24" s="10">
        <v>100</v>
      </c>
      <c r="L24" s="10">
        <v>100</v>
      </c>
      <c r="M24" s="7"/>
      <c r="N24" s="2"/>
    </row>
    <row r="25" spans="1:14" ht="30">
      <c r="A25" s="4">
        <v>21</v>
      </c>
      <c r="B25" s="48" t="s">
        <v>59</v>
      </c>
      <c r="C25" s="10">
        <v>35.6</v>
      </c>
      <c r="D25" s="10">
        <v>48</v>
      </c>
      <c r="E25" s="10">
        <v>50.1</v>
      </c>
      <c r="F25" s="11">
        <v>51</v>
      </c>
      <c r="G25" s="11">
        <v>52.4</v>
      </c>
      <c r="H25" s="10">
        <v>70.5</v>
      </c>
      <c r="I25" s="10">
        <v>100</v>
      </c>
      <c r="J25" s="10">
        <v>100</v>
      </c>
      <c r="K25" s="10">
        <v>100</v>
      </c>
      <c r="L25" s="10">
        <v>100</v>
      </c>
    </row>
    <row r="26" spans="1:14" ht="30">
      <c r="A26" s="4">
        <v>22</v>
      </c>
      <c r="B26" s="48" t="s">
        <v>60</v>
      </c>
      <c r="C26" s="10">
        <v>35.6</v>
      </c>
      <c r="D26" s="10">
        <v>48</v>
      </c>
      <c r="E26" s="10">
        <v>50.1</v>
      </c>
      <c r="F26" s="11">
        <v>51</v>
      </c>
      <c r="G26" s="11">
        <v>52.4</v>
      </c>
      <c r="H26" s="10">
        <v>70.5</v>
      </c>
      <c r="I26" s="10">
        <v>100</v>
      </c>
      <c r="J26" s="10">
        <v>100</v>
      </c>
      <c r="K26" s="10">
        <v>100</v>
      </c>
      <c r="L26" s="10">
        <v>100</v>
      </c>
    </row>
    <row r="27" spans="1:14" ht="30">
      <c r="A27" s="4">
        <v>23</v>
      </c>
      <c r="B27" s="48" t="s">
        <v>61</v>
      </c>
      <c r="C27" s="10">
        <v>35.6</v>
      </c>
      <c r="D27" s="10">
        <v>48</v>
      </c>
      <c r="E27" s="10">
        <v>50.1</v>
      </c>
      <c r="F27" s="11">
        <v>51</v>
      </c>
      <c r="G27" s="11">
        <v>52.4</v>
      </c>
      <c r="H27" s="10">
        <v>70.5</v>
      </c>
      <c r="I27" s="10">
        <v>100</v>
      </c>
      <c r="J27" s="10">
        <v>100</v>
      </c>
      <c r="K27" s="10">
        <v>100</v>
      </c>
      <c r="L27" s="10">
        <v>100</v>
      </c>
    </row>
    <row r="28" spans="1:14" ht="30">
      <c r="A28" s="4">
        <v>24</v>
      </c>
      <c r="B28" s="48" t="s">
        <v>62</v>
      </c>
      <c r="C28" s="10">
        <v>35.6</v>
      </c>
      <c r="D28" s="10">
        <v>48</v>
      </c>
      <c r="E28" s="10">
        <v>50.1</v>
      </c>
      <c r="F28" s="11">
        <v>51</v>
      </c>
      <c r="G28" s="11">
        <v>52.4</v>
      </c>
      <c r="H28" s="10">
        <v>70.5</v>
      </c>
      <c r="I28" s="10">
        <v>100</v>
      </c>
      <c r="J28" s="10">
        <v>100</v>
      </c>
      <c r="K28" s="10">
        <v>100</v>
      </c>
      <c r="L28" s="10">
        <v>100</v>
      </c>
    </row>
    <row r="29" spans="1:14" ht="30">
      <c r="A29" s="4">
        <v>25</v>
      </c>
      <c r="B29" s="48" t="s">
        <v>63</v>
      </c>
      <c r="C29" s="10">
        <v>35.6</v>
      </c>
      <c r="D29" s="10">
        <v>48</v>
      </c>
      <c r="E29" s="10">
        <v>50.1</v>
      </c>
      <c r="F29" s="11">
        <v>51</v>
      </c>
      <c r="G29" s="11">
        <v>52.4</v>
      </c>
      <c r="H29" s="10">
        <v>70.5</v>
      </c>
      <c r="I29" s="10">
        <v>100</v>
      </c>
      <c r="J29" s="10">
        <v>100</v>
      </c>
      <c r="K29" s="10">
        <v>100</v>
      </c>
      <c r="L29" s="10">
        <v>100</v>
      </c>
    </row>
    <row r="30" spans="1:14" ht="30">
      <c r="A30" s="4">
        <v>26</v>
      </c>
      <c r="B30" s="48" t="s">
        <v>64</v>
      </c>
      <c r="C30" s="10">
        <v>35.6</v>
      </c>
      <c r="D30" s="10">
        <v>48</v>
      </c>
      <c r="E30" s="10">
        <v>50.1</v>
      </c>
      <c r="F30" s="11">
        <v>51</v>
      </c>
      <c r="G30" s="11">
        <v>52.4</v>
      </c>
      <c r="H30" s="10">
        <v>70.5</v>
      </c>
      <c r="I30" s="10">
        <v>100</v>
      </c>
      <c r="J30" s="10">
        <v>100</v>
      </c>
      <c r="K30" s="10">
        <v>100</v>
      </c>
      <c r="L30" s="10">
        <v>100</v>
      </c>
    </row>
    <row r="31" spans="1:14" ht="30">
      <c r="A31" s="4">
        <v>27</v>
      </c>
      <c r="B31" s="48" t="s">
        <v>65</v>
      </c>
      <c r="C31" s="10">
        <v>35.6</v>
      </c>
      <c r="D31" s="10">
        <v>48</v>
      </c>
      <c r="E31" s="10">
        <v>50.1</v>
      </c>
      <c r="F31" s="11">
        <v>51</v>
      </c>
      <c r="G31" s="11">
        <v>52.4</v>
      </c>
      <c r="H31" s="10">
        <v>70.5</v>
      </c>
      <c r="I31" s="10">
        <v>100</v>
      </c>
      <c r="J31" s="10">
        <v>100</v>
      </c>
      <c r="K31" s="10">
        <v>100</v>
      </c>
      <c r="L31" s="10">
        <v>100</v>
      </c>
    </row>
    <row r="32" spans="1:14" ht="30">
      <c r="A32" s="4">
        <v>28</v>
      </c>
      <c r="B32" s="48" t="s">
        <v>66</v>
      </c>
      <c r="C32" s="10">
        <v>35.6</v>
      </c>
      <c r="D32" s="10">
        <v>48</v>
      </c>
      <c r="E32" s="10">
        <v>50.1</v>
      </c>
      <c r="F32" s="11">
        <v>51</v>
      </c>
      <c r="G32" s="11">
        <v>52.4</v>
      </c>
      <c r="H32" s="10">
        <v>70.5</v>
      </c>
      <c r="I32" s="10">
        <v>100</v>
      </c>
      <c r="J32" s="10">
        <v>100</v>
      </c>
      <c r="K32" s="10">
        <v>100</v>
      </c>
      <c r="L32" s="10">
        <v>100</v>
      </c>
    </row>
    <row r="33" spans="1:12" ht="30">
      <c r="A33" s="4">
        <v>29</v>
      </c>
      <c r="B33" s="48" t="s">
        <v>67</v>
      </c>
      <c r="C33" s="10">
        <v>35.6</v>
      </c>
      <c r="D33" s="10">
        <v>48</v>
      </c>
      <c r="E33" s="10">
        <v>50.1</v>
      </c>
      <c r="F33" s="11">
        <v>51</v>
      </c>
      <c r="G33" s="11">
        <v>52.4</v>
      </c>
      <c r="H33" s="10">
        <v>70.5</v>
      </c>
      <c r="I33" s="10">
        <v>100</v>
      </c>
      <c r="J33" s="10">
        <v>100</v>
      </c>
      <c r="K33" s="10">
        <v>100</v>
      </c>
      <c r="L33" s="10">
        <v>100</v>
      </c>
    </row>
    <row r="34" spans="1:12" ht="30">
      <c r="A34" s="4">
        <v>30</v>
      </c>
      <c r="B34" s="48" t="s">
        <v>68</v>
      </c>
      <c r="C34" s="10">
        <v>35.6</v>
      </c>
      <c r="D34" s="10">
        <v>48</v>
      </c>
      <c r="E34" s="10">
        <v>50.1</v>
      </c>
      <c r="F34" s="11">
        <v>51</v>
      </c>
      <c r="G34" s="11">
        <v>52.4</v>
      </c>
      <c r="H34" s="10">
        <v>70.5</v>
      </c>
      <c r="I34" s="10">
        <v>100</v>
      </c>
      <c r="J34" s="10">
        <v>100</v>
      </c>
      <c r="K34" s="10">
        <v>100</v>
      </c>
      <c r="L34" s="10">
        <v>100</v>
      </c>
    </row>
    <row r="35" spans="1:12" ht="30">
      <c r="A35" s="4">
        <v>31</v>
      </c>
      <c r="B35" s="48" t="s">
        <v>69</v>
      </c>
      <c r="C35" s="10">
        <v>35.6</v>
      </c>
      <c r="D35" s="10">
        <v>48</v>
      </c>
      <c r="E35" s="10">
        <v>50.1</v>
      </c>
      <c r="F35" s="11">
        <v>51</v>
      </c>
      <c r="G35" s="11">
        <v>52.4</v>
      </c>
      <c r="H35" s="10">
        <v>70.5</v>
      </c>
      <c r="I35" s="10">
        <v>100</v>
      </c>
      <c r="J35" s="10">
        <v>100</v>
      </c>
      <c r="K35" s="10">
        <v>100</v>
      </c>
      <c r="L35" s="10">
        <v>100</v>
      </c>
    </row>
    <row r="36" spans="1:12" ht="30">
      <c r="A36" s="4">
        <v>32</v>
      </c>
      <c r="B36" s="48" t="s">
        <v>70</v>
      </c>
      <c r="C36" s="10">
        <v>35.6</v>
      </c>
      <c r="D36" s="10">
        <v>48</v>
      </c>
      <c r="E36" s="10">
        <v>50.1</v>
      </c>
      <c r="F36" s="11">
        <v>51</v>
      </c>
      <c r="G36" s="11">
        <v>52.4</v>
      </c>
      <c r="H36" s="10">
        <v>70.5</v>
      </c>
      <c r="I36" s="10">
        <v>100</v>
      </c>
      <c r="J36" s="10">
        <v>100</v>
      </c>
      <c r="K36" s="10">
        <v>100</v>
      </c>
      <c r="L36" s="10">
        <v>100</v>
      </c>
    </row>
    <row r="37" spans="1:12" ht="30">
      <c r="A37" s="4">
        <v>33</v>
      </c>
      <c r="B37" s="48" t="s">
        <v>71</v>
      </c>
      <c r="C37" s="10">
        <v>35.6</v>
      </c>
      <c r="D37" s="10">
        <v>48</v>
      </c>
      <c r="E37" s="10">
        <v>50.1</v>
      </c>
      <c r="F37" s="11">
        <v>51</v>
      </c>
      <c r="G37" s="11">
        <v>52.4</v>
      </c>
      <c r="H37" s="10">
        <v>70.5</v>
      </c>
      <c r="I37" s="10">
        <v>100</v>
      </c>
      <c r="J37" s="10">
        <v>100</v>
      </c>
      <c r="K37" s="10">
        <v>100</v>
      </c>
      <c r="L37" s="10">
        <v>100</v>
      </c>
    </row>
    <row r="38" spans="1:12" ht="30">
      <c r="A38" s="4">
        <v>34</v>
      </c>
      <c r="B38" s="48" t="s">
        <v>72</v>
      </c>
      <c r="C38" s="10">
        <v>35.6</v>
      </c>
      <c r="D38" s="10">
        <v>48</v>
      </c>
      <c r="E38" s="10">
        <v>50.1</v>
      </c>
      <c r="F38" s="11">
        <v>51</v>
      </c>
      <c r="G38" s="11">
        <v>52.4</v>
      </c>
      <c r="H38" s="10">
        <v>70.5</v>
      </c>
      <c r="I38" s="10">
        <v>100</v>
      </c>
      <c r="J38" s="10">
        <v>100</v>
      </c>
      <c r="K38" s="10">
        <v>100</v>
      </c>
      <c r="L38" s="10">
        <v>100</v>
      </c>
    </row>
    <row r="39" spans="1:12" ht="30">
      <c r="A39" s="4">
        <v>35</v>
      </c>
      <c r="B39" s="48" t="s">
        <v>73</v>
      </c>
      <c r="C39" s="10">
        <v>35.6</v>
      </c>
      <c r="D39" s="10">
        <v>48</v>
      </c>
      <c r="E39" s="10">
        <v>50.1</v>
      </c>
      <c r="F39" s="11">
        <v>51</v>
      </c>
      <c r="G39" s="11">
        <v>52.4</v>
      </c>
      <c r="H39" s="10">
        <v>70.5</v>
      </c>
      <c r="I39" s="10">
        <v>100</v>
      </c>
      <c r="J39" s="10">
        <v>100</v>
      </c>
      <c r="K39" s="10">
        <v>100</v>
      </c>
      <c r="L39" s="10">
        <v>100</v>
      </c>
    </row>
    <row r="40" spans="1:12" ht="30">
      <c r="A40" s="4">
        <v>36</v>
      </c>
      <c r="B40" s="48" t="s">
        <v>74</v>
      </c>
      <c r="C40" s="10">
        <v>35.6</v>
      </c>
      <c r="D40" s="10">
        <v>48</v>
      </c>
      <c r="E40" s="10">
        <v>50.1</v>
      </c>
      <c r="F40" s="11">
        <v>51</v>
      </c>
      <c r="G40" s="11">
        <v>52.4</v>
      </c>
      <c r="H40" s="10">
        <v>70.5</v>
      </c>
      <c r="I40" s="10">
        <v>100</v>
      </c>
      <c r="J40" s="10">
        <v>100</v>
      </c>
      <c r="K40" s="10">
        <v>100</v>
      </c>
      <c r="L40" s="10">
        <v>100</v>
      </c>
    </row>
    <row r="41" spans="1:12" ht="30">
      <c r="A41" s="4">
        <v>37</v>
      </c>
      <c r="B41" s="48" t="s">
        <v>75</v>
      </c>
      <c r="C41" s="10">
        <v>35.6</v>
      </c>
      <c r="D41" s="10">
        <v>48</v>
      </c>
      <c r="E41" s="10">
        <v>50.1</v>
      </c>
      <c r="F41" s="11">
        <v>51</v>
      </c>
      <c r="G41" s="11">
        <v>52.4</v>
      </c>
      <c r="H41" s="10">
        <v>70.5</v>
      </c>
      <c r="I41" s="10">
        <v>100</v>
      </c>
      <c r="J41" s="10">
        <v>100</v>
      </c>
      <c r="K41" s="10">
        <v>100</v>
      </c>
      <c r="L41" s="10">
        <v>100</v>
      </c>
    </row>
    <row r="42" spans="1:12" ht="30">
      <c r="A42" s="4">
        <v>38</v>
      </c>
      <c r="B42" s="48" t="s">
        <v>76</v>
      </c>
      <c r="C42" s="10">
        <v>35.6</v>
      </c>
      <c r="D42" s="10">
        <v>48</v>
      </c>
      <c r="E42" s="10">
        <v>50.1</v>
      </c>
      <c r="F42" s="11">
        <v>51</v>
      </c>
      <c r="G42" s="11">
        <v>52.4</v>
      </c>
      <c r="H42" s="10">
        <v>70.5</v>
      </c>
      <c r="I42" s="10">
        <v>100</v>
      </c>
      <c r="J42" s="10">
        <v>100</v>
      </c>
      <c r="K42" s="10">
        <v>100</v>
      </c>
      <c r="L42" s="10">
        <v>100</v>
      </c>
    </row>
    <row r="43" spans="1:12" ht="30">
      <c r="A43" s="4">
        <v>39</v>
      </c>
      <c r="B43" s="48" t="s">
        <v>77</v>
      </c>
      <c r="C43" s="10">
        <v>35.6</v>
      </c>
      <c r="D43" s="10">
        <v>48</v>
      </c>
      <c r="E43" s="10">
        <v>50.1</v>
      </c>
      <c r="F43" s="11">
        <v>51</v>
      </c>
      <c r="G43" s="11">
        <v>52.4</v>
      </c>
      <c r="H43" s="10">
        <v>70.5</v>
      </c>
      <c r="I43" s="10">
        <v>100</v>
      </c>
      <c r="J43" s="10">
        <v>100</v>
      </c>
      <c r="K43" s="10">
        <v>100</v>
      </c>
      <c r="L43" s="10">
        <v>100</v>
      </c>
    </row>
    <row r="44" spans="1:12" ht="30">
      <c r="A44" s="4">
        <v>40</v>
      </c>
      <c r="B44" s="48" t="s">
        <v>78</v>
      </c>
      <c r="C44" s="10">
        <v>35.6</v>
      </c>
      <c r="D44" s="10">
        <v>48</v>
      </c>
      <c r="E44" s="10">
        <v>50.1</v>
      </c>
      <c r="F44" s="11">
        <v>51</v>
      </c>
      <c r="G44" s="11">
        <v>52.4</v>
      </c>
      <c r="H44" s="10">
        <v>70.5</v>
      </c>
      <c r="I44" s="10">
        <v>100</v>
      </c>
      <c r="J44" s="10">
        <v>100</v>
      </c>
      <c r="K44" s="10">
        <v>100</v>
      </c>
      <c r="L44" s="10">
        <v>100</v>
      </c>
    </row>
    <row r="45" spans="1:12" ht="30">
      <c r="A45" s="4">
        <v>41</v>
      </c>
      <c r="B45" s="48" t="s">
        <v>79</v>
      </c>
      <c r="C45" s="10">
        <v>35.6</v>
      </c>
      <c r="D45" s="10">
        <v>48</v>
      </c>
      <c r="E45" s="10">
        <v>50.1</v>
      </c>
      <c r="F45" s="11">
        <v>51</v>
      </c>
      <c r="G45" s="11">
        <v>52.4</v>
      </c>
      <c r="H45" s="10">
        <v>70.5</v>
      </c>
      <c r="I45" s="10">
        <v>100</v>
      </c>
      <c r="J45" s="10">
        <v>100</v>
      </c>
      <c r="K45" s="10">
        <v>100</v>
      </c>
      <c r="L45" s="10">
        <v>100</v>
      </c>
    </row>
    <row r="46" spans="1:12" ht="30">
      <c r="A46" s="4">
        <v>42</v>
      </c>
      <c r="B46" s="48" t="s">
        <v>80</v>
      </c>
      <c r="C46" s="10">
        <v>35.6</v>
      </c>
      <c r="D46" s="10">
        <v>48</v>
      </c>
      <c r="E46" s="10">
        <v>50.1</v>
      </c>
      <c r="F46" s="11">
        <v>51</v>
      </c>
      <c r="G46" s="11">
        <v>52.4</v>
      </c>
      <c r="H46" s="10">
        <v>70.5</v>
      </c>
      <c r="I46" s="10">
        <v>100</v>
      </c>
      <c r="J46" s="10">
        <v>100</v>
      </c>
      <c r="K46" s="10">
        <v>100</v>
      </c>
      <c r="L46" s="10">
        <v>100</v>
      </c>
    </row>
    <row r="47" spans="1:12" ht="30">
      <c r="A47" s="4">
        <v>43</v>
      </c>
      <c r="B47" s="48" t="s">
        <v>81</v>
      </c>
      <c r="C47" s="10">
        <v>35.6</v>
      </c>
      <c r="D47" s="10">
        <v>48</v>
      </c>
      <c r="E47" s="10">
        <v>50.1</v>
      </c>
      <c r="F47" s="11">
        <v>51</v>
      </c>
      <c r="G47" s="11">
        <v>52.4</v>
      </c>
      <c r="H47" s="10">
        <v>70.5</v>
      </c>
      <c r="I47" s="10">
        <v>100</v>
      </c>
      <c r="J47" s="10">
        <v>100</v>
      </c>
      <c r="K47" s="10">
        <v>100</v>
      </c>
      <c r="L47" s="10">
        <v>100</v>
      </c>
    </row>
    <row r="48" spans="1:12" ht="30">
      <c r="A48" s="4">
        <v>44</v>
      </c>
      <c r="B48" s="48" t="s">
        <v>82</v>
      </c>
      <c r="C48" s="10">
        <v>35.6</v>
      </c>
      <c r="D48" s="10">
        <v>48</v>
      </c>
      <c r="E48" s="10">
        <v>50.1</v>
      </c>
      <c r="F48" s="11">
        <v>51</v>
      </c>
      <c r="G48" s="11">
        <v>52.4</v>
      </c>
      <c r="H48" s="10">
        <v>70.5</v>
      </c>
      <c r="I48" s="10">
        <v>100</v>
      </c>
      <c r="J48" s="10">
        <v>100</v>
      </c>
      <c r="K48" s="10">
        <v>100</v>
      </c>
      <c r="L48" s="10">
        <v>100</v>
      </c>
    </row>
    <row r="49" spans="1:12" ht="45">
      <c r="A49" s="4">
        <v>45</v>
      </c>
      <c r="B49" s="48" t="s">
        <v>83</v>
      </c>
      <c r="C49" s="10">
        <v>35.6</v>
      </c>
      <c r="D49" s="10">
        <v>48</v>
      </c>
      <c r="E49" s="10">
        <v>50.1</v>
      </c>
      <c r="F49" s="11">
        <v>51</v>
      </c>
      <c r="G49" s="11">
        <v>52.4</v>
      </c>
      <c r="H49" s="10">
        <v>70.5</v>
      </c>
      <c r="I49" s="10">
        <v>100</v>
      </c>
      <c r="J49" s="10">
        <v>100</v>
      </c>
      <c r="K49" s="10">
        <v>100</v>
      </c>
      <c r="L49" s="10">
        <v>100</v>
      </c>
    </row>
    <row r="50" spans="1:12" ht="45">
      <c r="A50" s="4">
        <v>46</v>
      </c>
      <c r="B50" s="48" t="s">
        <v>84</v>
      </c>
      <c r="C50" s="10">
        <v>35.6</v>
      </c>
      <c r="D50" s="10">
        <v>48</v>
      </c>
      <c r="E50" s="10">
        <v>50.1</v>
      </c>
      <c r="F50" s="11">
        <v>51</v>
      </c>
      <c r="G50" s="11">
        <v>52.4</v>
      </c>
      <c r="H50" s="10">
        <v>70.5</v>
      </c>
      <c r="I50" s="10">
        <v>100</v>
      </c>
      <c r="J50" s="10">
        <v>100</v>
      </c>
      <c r="K50" s="10">
        <v>100</v>
      </c>
      <c r="L50" s="10">
        <v>100</v>
      </c>
    </row>
    <row r="51" spans="1:12" ht="30">
      <c r="A51" s="4">
        <v>47</v>
      </c>
      <c r="B51" s="48" t="s">
        <v>85</v>
      </c>
      <c r="C51" s="10">
        <v>35.6</v>
      </c>
      <c r="D51" s="10">
        <v>48</v>
      </c>
      <c r="E51" s="10">
        <v>50.1</v>
      </c>
      <c r="F51" s="11">
        <v>51</v>
      </c>
      <c r="G51" s="11">
        <v>52.4</v>
      </c>
      <c r="H51" s="10">
        <v>70.5</v>
      </c>
      <c r="I51" s="10">
        <v>100</v>
      </c>
      <c r="J51" s="10">
        <v>100</v>
      </c>
      <c r="K51" s="10">
        <v>100</v>
      </c>
      <c r="L51" s="10">
        <v>100</v>
      </c>
    </row>
    <row r="52" spans="1:12" ht="60">
      <c r="A52" s="4">
        <v>48</v>
      </c>
      <c r="B52" s="48" t="s">
        <v>86</v>
      </c>
      <c r="C52" s="10">
        <v>35.6</v>
      </c>
      <c r="D52" s="10">
        <v>48</v>
      </c>
      <c r="E52" s="10">
        <v>50.1</v>
      </c>
      <c r="F52" s="11">
        <v>51</v>
      </c>
      <c r="G52" s="11">
        <v>52.4</v>
      </c>
      <c r="H52" s="10">
        <v>70.5</v>
      </c>
      <c r="I52" s="10">
        <v>100</v>
      </c>
      <c r="J52" s="10">
        <v>100</v>
      </c>
      <c r="K52" s="10">
        <v>100</v>
      </c>
      <c r="L52" s="10">
        <v>100</v>
      </c>
    </row>
    <row r="53" spans="1:12" ht="45">
      <c r="A53" s="4">
        <v>49</v>
      </c>
      <c r="B53" s="48" t="s">
        <v>87</v>
      </c>
      <c r="C53" s="10">
        <v>35.6</v>
      </c>
      <c r="D53" s="10">
        <v>48</v>
      </c>
      <c r="E53" s="10">
        <v>50.1</v>
      </c>
      <c r="F53" s="11">
        <v>51</v>
      </c>
      <c r="G53" s="11">
        <v>52.4</v>
      </c>
      <c r="H53" s="10">
        <v>70.5</v>
      </c>
      <c r="I53" s="10">
        <v>100</v>
      </c>
      <c r="J53" s="10">
        <v>100</v>
      </c>
      <c r="K53" s="10">
        <v>100</v>
      </c>
      <c r="L53" s="10">
        <v>100</v>
      </c>
    </row>
    <row r="54" spans="1:12" ht="30">
      <c r="A54" s="4">
        <v>50</v>
      </c>
      <c r="B54" s="48" t="s">
        <v>88</v>
      </c>
      <c r="C54" s="10">
        <v>35.6</v>
      </c>
      <c r="D54" s="10">
        <v>48</v>
      </c>
      <c r="E54" s="10">
        <v>50.1</v>
      </c>
      <c r="F54" s="11">
        <v>51</v>
      </c>
      <c r="G54" s="11">
        <v>52.4</v>
      </c>
      <c r="H54" s="10">
        <v>70.5</v>
      </c>
      <c r="I54" s="10">
        <v>100</v>
      </c>
      <c r="J54" s="10">
        <v>100</v>
      </c>
      <c r="K54" s="10">
        <v>100</v>
      </c>
      <c r="L54" s="10">
        <v>100</v>
      </c>
    </row>
    <row r="55" spans="1:12">
      <c r="A55" s="4">
        <v>51</v>
      </c>
      <c r="B55" s="48" t="s">
        <v>89</v>
      </c>
      <c r="C55" s="10">
        <v>35.6</v>
      </c>
      <c r="D55" s="10">
        <v>48</v>
      </c>
      <c r="E55" s="10">
        <v>50.1</v>
      </c>
      <c r="F55" s="11">
        <v>51</v>
      </c>
      <c r="G55" s="11">
        <v>52.4</v>
      </c>
      <c r="H55" s="10">
        <v>70.5</v>
      </c>
      <c r="I55" s="10">
        <v>100</v>
      </c>
      <c r="J55" s="10">
        <v>100</v>
      </c>
      <c r="K55" s="10">
        <v>100</v>
      </c>
      <c r="L55" s="10">
        <v>100</v>
      </c>
    </row>
    <row r="56" spans="1:12">
      <c r="A56" s="4">
        <v>52</v>
      </c>
      <c r="B56" s="48" t="s">
        <v>90</v>
      </c>
      <c r="C56" s="10">
        <v>35.6</v>
      </c>
      <c r="D56" s="10">
        <v>48</v>
      </c>
      <c r="E56" s="10">
        <v>50.1</v>
      </c>
      <c r="F56" s="11">
        <v>51</v>
      </c>
      <c r="G56" s="11">
        <v>52.4</v>
      </c>
      <c r="H56" s="10">
        <v>70.5</v>
      </c>
      <c r="I56" s="10">
        <v>100</v>
      </c>
      <c r="J56" s="10">
        <v>100</v>
      </c>
      <c r="K56" s="10">
        <v>100</v>
      </c>
      <c r="L56" s="10">
        <v>100</v>
      </c>
    </row>
    <row r="57" spans="1:12">
      <c r="A57" s="4">
        <v>53</v>
      </c>
      <c r="B57" s="48" t="s">
        <v>91</v>
      </c>
      <c r="C57" s="10">
        <v>35.6</v>
      </c>
      <c r="D57" s="10">
        <v>48</v>
      </c>
      <c r="E57" s="10">
        <v>50.1</v>
      </c>
      <c r="F57" s="11">
        <v>51</v>
      </c>
      <c r="G57" s="11">
        <v>52.4</v>
      </c>
      <c r="H57" s="10">
        <v>70.5</v>
      </c>
      <c r="I57" s="10">
        <v>100</v>
      </c>
      <c r="J57" s="10">
        <v>100</v>
      </c>
      <c r="K57" s="10">
        <v>100</v>
      </c>
      <c r="L57" s="10">
        <v>100</v>
      </c>
    </row>
    <row r="58" spans="1:12" ht="30">
      <c r="A58" s="4">
        <v>54</v>
      </c>
      <c r="B58" s="48" t="s">
        <v>92</v>
      </c>
      <c r="C58" s="10">
        <v>35.6</v>
      </c>
      <c r="D58" s="10">
        <v>48</v>
      </c>
      <c r="E58" s="10">
        <v>50.1</v>
      </c>
      <c r="F58" s="11">
        <v>51</v>
      </c>
      <c r="G58" s="11">
        <v>52.4</v>
      </c>
      <c r="H58" s="10">
        <v>70.5</v>
      </c>
      <c r="I58" s="10">
        <v>100</v>
      </c>
      <c r="J58" s="10">
        <v>100</v>
      </c>
      <c r="K58" s="10">
        <v>100</v>
      </c>
      <c r="L58" s="10">
        <v>100</v>
      </c>
    </row>
    <row r="59" spans="1:12" ht="30">
      <c r="A59" s="4">
        <v>55</v>
      </c>
      <c r="B59" s="48" t="s">
        <v>93</v>
      </c>
      <c r="C59" s="10">
        <v>35.6</v>
      </c>
      <c r="D59" s="10">
        <v>48</v>
      </c>
      <c r="E59" s="10">
        <v>50.1</v>
      </c>
      <c r="F59" s="11">
        <v>51</v>
      </c>
      <c r="G59" s="11">
        <v>52.4</v>
      </c>
      <c r="H59" s="10">
        <v>70.5</v>
      </c>
      <c r="I59" s="10">
        <v>100</v>
      </c>
      <c r="J59" s="10">
        <v>100</v>
      </c>
      <c r="K59" s="10">
        <v>100</v>
      </c>
      <c r="L59" s="10">
        <v>100</v>
      </c>
    </row>
    <row r="60" spans="1:12" ht="30">
      <c r="A60" s="4">
        <v>56</v>
      </c>
      <c r="B60" s="48" t="s">
        <v>94</v>
      </c>
      <c r="C60" s="10">
        <v>35.6</v>
      </c>
      <c r="D60" s="10">
        <v>48</v>
      </c>
      <c r="E60" s="10">
        <v>50.1</v>
      </c>
      <c r="F60" s="11">
        <v>51</v>
      </c>
      <c r="G60" s="11">
        <v>52.4</v>
      </c>
      <c r="H60" s="10">
        <v>70.5</v>
      </c>
      <c r="I60" s="10">
        <v>100</v>
      </c>
      <c r="J60" s="10">
        <v>100</v>
      </c>
      <c r="K60" s="10">
        <v>100</v>
      </c>
      <c r="L60" s="10">
        <v>100</v>
      </c>
    </row>
    <row r="61" spans="1:12" ht="30">
      <c r="A61" s="4">
        <v>57</v>
      </c>
      <c r="B61" s="48" t="s">
        <v>95</v>
      </c>
      <c r="C61" s="10">
        <v>35.6</v>
      </c>
      <c r="D61" s="10">
        <v>48</v>
      </c>
      <c r="E61" s="10">
        <v>50.1</v>
      </c>
      <c r="F61" s="11">
        <v>51</v>
      </c>
      <c r="G61" s="11">
        <v>52.4</v>
      </c>
      <c r="H61" s="10">
        <v>70.5</v>
      </c>
      <c r="I61" s="10">
        <v>100</v>
      </c>
      <c r="J61" s="10">
        <v>100</v>
      </c>
      <c r="K61" s="10">
        <v>100</v>
      </c>
      <c r="L61" s="10">
        <v>100</v>
      </c>
    </row>
    <row r="62" spans="1:12" ht="30">
      <c r="A62" s="4">
        <v>58</v>
      </c>
      <c r="B62" s="48" t="s">
        <v>96</v>
      </c>
      <c r="C62" s="10">
        <v>35.6</v>
      </c>
      <c r="D62" s="10">
        <v>48</v>
      </c>
      <c r="E62" s="10">
        <v>50.1</v>
      </c>
      <c r="F62" s="11">
        <v>51</v>
      </c>
      <c r="G62" s="11">
        <v>52.4</v>
      </c>
      <c r="H62" s="10">
        <v>70.5</v>
      </c>
      <c r="I62" s="10">
        <v>100</v>
      </c>
      <c r="J62" s="10">
        <v>100</v>
      </c>
      <c r="K62" s="10">
        <v>100</v>
      </c>
      <c r="L62" s="10">
        <v>100</v>
      </c>
    </row>
    <row r="63" spans="1:12" ht="30">
      <c r="A63" s="4">
        <v>59</v>
      </c>
      <c r="B63" s="48" t="s">
        <v>97</v>
      </c>
      <c r="C63" s="10">
        <v>35.6</v>
      </c>
      <c r="D63" s="10">
        <v>48</v>
      </c>
      <c r="E63" s="10">
        <v>50.1</v>
      </c>
      <c r="F63" s="11">
        <v>51</v>
      </c>
      <c r="G63" s="11">
        <v>52.4</v>
      </c>
      <c r="H63" s="10">
        <v>70.5</v>
      </c>
      <c r="I63" s="10">
        <v>100</v>
      </c>
      <c r="J63" s="10">
        <v>100</v>
      </c>
      <c r="K63" s="10">
        <v>100</v>
      </c>
      <c r="L63" s="10">
        <v>100</v>
      </c>
    </row>
    <row r="64" spans="1:12" ht="30">
      <c r="A64" s="4">
        <v>60</v>
      </c>
      <c r="B64" s="48" t="s">
        <v>98</v>
      </c>
      <c r="C64" s="10">
        <v>35.6</v>
      </c>
      <c r="D64" s="10">
        <v>48</v>
      </c>
      <c r="E64" s="10">
        <v>50.1</v>
      </c>
      <c r="F64" s="11">
        <v>51</v>
      </c>
      <c r="G64" s="11">
        <v>52.4</v>
      </c>
      <c r="H64" s="10">
        <v>70.5</v>
      </c>
      <c r="I64" s="10">
        <v>100</v>
      </c>
      <c r="J64" s="10">
        <v>100</v>
      </c>
      <c r="K64" s="10">
        <v>100</v>
      </c>
      <c r="L64" s="10">
        <v>100</v>
      </c>
    </row>
    <row r="65" spans="1:12" ht="30">
      <c r="A65" s="4">
        <v>61</v>
      </c>
      <c r="B65" s="48" t="s">
        <v>99</v>
      </c>
      <c r="C65" s="10">
        <v>35.6</v>
      </c>
      <c r="D65" s="10">
        <v>48</v>
      </c>
      <c r="E65" s="10">
        <v>50.1</v>
      </c>
      <c r="F65" s="11">
        <v>51</v>
      </c>
      <c r="G65" s="11">
        <v>52.4</v>
      </c>
      <c r="H65" s="10">
        <v>70.5</v>
      </c>
      <c r="I65" s="10">
        <v>100</v>
      </c>
      <c r="J65" s="10">
        <v>100</v>
      </c>
      <c r="K65" s="10">
        <v>100</v>
      </c>
      <c r="L65" s="10">
        <v>100</v>
      </c>
    </row>
    <row r="66" spans="1:12">
      <c r="A66" s="4"/>
      <c r="B66" s="46" t="s">
        <v>190</v>
      </c>
      <c r="C66" s="10">
        <v>35.6</v>
      </c>
      <c r="D66" s="10">
        <v>48</v>
      </c>
      <c r="E66" s="10">
        <v>50.1</v>
      </c>
      <c r="F66" s="11">
        <v>51</v>
      </c>
      <c r="G66" s="11">
        <v>52.4</v>
      </c>
      <c r="H66" s="10">
        <v>70.5</v>
      </c>
      <c r="I66" s="10">
        <v>100</v>
      </c>
      <c r="J66" s="10">
        <v>100</v>
      </c>
      <c r="K66" s="10">
        <v>100</v>
      </c>
      <c r="L66" s="10">
        <v>100</v>
      </c>
    </row>
    <row r="87" spans="3:5">
      <c r="C87" s="3"/>
      <c r="D87" s="3"/>
      <c r="E87" s="3"/>
    </row>
    <row r="88" spans="3:5">
      <c r="C88" s="3"/>
      <c r="D88" s="3"/>
      <c r="E88" s="3"/>
    </row>
    <row r="89" spans="3:5">
      <c r="C89" s="3"/>
      <c r="D89" s="3"/>
      <c r="E89" s="3"/>
    </row>
    <row r="90" spans="3:5">
      <c r="C90" s="3"/>
      <c r="D90" s="3"/>
      <c r="E90" s="3"/>
    </row>
    <row r="91" spans="3:5">
      <c r="C91" s="3"/>
      <c r="D91" s="3"/>
      <c r="E91" s="3"/>
    </row>
    <row r="92" spans="3:5">
      <c r="C92" s="3"/>
      <c r="D92" s="3"/>
      <c r="E92" s="3"/>
    </row>
    <row r="93" spans="3:5">
      <c r="C93" s="3"/>
      <c r="D93" s="3"/>
      <c r="E93" s="3"/>
    </row>
    <row r="94" spans="3:5">
      <c r="C94" s="3"/>
      <c r="D94" s="3"/>
      <c r="E94" s="3"/>
    </row>
    <row r="95" spans="3:5">
      <c r="C95" s="3"/>
      <c r="D95" s="3"/>
      <c r="E95" s="3"/>
    </row>
    <row r="96" spans="3:5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  <row r="116" spans="3:5">
      <c r="C116" s="3"/>
      <c r="D116" s="3"/>
      <c r="E116" s="3"/>
    </row>
    <row r="117" spans="3:5">
      <c r="C117" s="3"/>
      <c r="D117" s="3"/>
      <c r="E117" s="3"/>
    </row>
    <row r="118" spans="3:5">
      <c r="C118" s="3"/>
      <c r="D118" s="3"/>
      <c r="E118" s="3"/>
    </row>
    <row r="119" spans="3:5">
      <c r="C119" s="3"/>
      <c r="D119" s="3"/>
      <c r="E119" s="3"/>
    </row>
    <row r="120" spans="3:5">
      <c r="C120" s="3"/>
      <c r="D120" s="3"/>
      <c r="E120" s="3"/>
    </row>
    <row r="121" spans="3:5">
      <c r="C121" s="3"/>
      <c r="D121" s="3"/>
      <c r="E121" s="3"/>
    </row>
    <row r="122" spans="3:5">
      <c r="C122" s="3"/>
      <c r="D122" s="3"/>
      <c r="E122" s="3"/>
    </row>
    <row r="123" spans="3:5">
      <c r="C123" s="3"/>
      <c r="D123" s="3"/>
      <c r="E123" s="3"/>
    </row>
    <row r="124" spans="3:5">
      <c r="C124" s="3"/>
      <c r="D124" s="3"/>
      <c r="E124" s="3"/>
    </row>
    <row r="125" spans="3:5">
      <c r="C125" s="3"/>
      <c r="D125" s="3"/>
      <c r="E125" s="3"/>
    </row>
    <row r="126" spans="3:5">
      <c r="C126" s="3"/>
      <c r="D126" s="3"/>
      <c r="E126" s="3"/>
    </row>
    <row r="127" spans="3:5">
      <c r="C127" s="3"/>
      <c r="D127" s="3"/>
      <c r="E127" s="3"/>
    </row>
    <row r="128" spans="3:5">
      <c r="C128" s="3"/>
      <c r="D128" s="3"/>
      <c r="E128" s="3"/>
    </row>
    <row r="129" spans="3:5">
      <c r="C129" s="3"/>
      <c r="D129" s="3"/>
      <c r="E129" s="3"/>
    </row>
    <row r="130" spans="3:5">
      <c r="C130" s="3"/>
      <c r="D130" s="3"/>
      <c r="E130" s="3"/>
    </row>
    <row r="131" spans="3:5">
      <c r="C131" s="3"/>
      <c r="D131" s="3"/>
      <c r="E131" s="3"/>
    </row>
    <row r="132" spans="3:5">
      <c r="C132" s="3"/>
      <c r="D132" s="3"/>
      <c r="E132" s="3"/>
    </row>
    <row r="133" spans="3:5">
      <c r="C133" s="3"/>
      <c r="D133" s="3"/>
      <c r="E133" s="3"/>
    </row>
    <row r="134" spans="3:5">
      <c r="C134" s="3"/>
      <c r="D134" s="3"/>
      <c r="E134" s="3"/>
    </row>
    <row r="135" spans="3:5">
      <c r="C135" s="3"/>
      <c r="D135" s="3"/>
      <c r="E135" s="3"/>
    </row>
  </sheetData>
  <mergeCells count="3">
    <mergeCell ref="C3:L3"/>
    <mergeCell ref="A1:L1"/>
    <mergeCell ref="A2:L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workbookViewId="0">
      <selection activeCell="M7" sqref="M7"/>
    </sheetView>
  </sheetViews>
  <sheetFormatPr defaultRowHeight="15"/>
  <cols>
    <col min="2" max="2" width="20.85546875" customWidth="1"/>
  </cols>
  <sheetData>
    <row r="1" spans="1:13" ht="15.75">
      <c r="C1" s="288" t="s">
        <v>35</v>
      </c>
    </row>
    <row r="2" spans="1:13" ht="36.75" customHeight="1" thickBot="1">
      <c r="A2" s="739" t="s">
        <v>382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</row>
    <row r="3" spans="1:13" ht="22.5" customHeight="1" thickBot="1">
      <c r="A3" s="694" t="s">
        <v>106</v>
      </c>
      <c r="B3" s="694" t="s">
        <v>364</v>
      </c>
      <c r="C3" s="694" t="s">
        <v>153</v>
      </c>
      <c r="D3" s="697" t="s">
        <v>109</v>
      </c>
      <c r="E3" s="698"/>
      <c r="F3" s="698"/>
      <c r="G3" s="698"/>
      <c r="H3" s="698"/>
      <c r="I3" s="698"/>
      <c r="J3" s="698"/>
      <c r="K3" s="698"/>
      <c r="L3" s="698"/>
      <c r="M3" s="699"/>
    </row>
    <row r="4" spans="1:13" ht="15.75" thickBot="1">
      <c r="A4" s="695"/>
      <c r="B4" s="696"/>
      <c r="C4" s="695"/>
      <c r="D4" s="263">
        <v>2011</v>
      </c>
      <c r="E4" s="263">
        <v>2012</v>
      </c>
      <c r="F4" s="263">
        <v>2013</v>
      </c>
      <c r="G4" s="263">
        <v>2014</v>
      </c>
      <c r="H4" s="263">
        <v>2015</v>
      </c>
      <c r="I4" s="263">
        <v>2016</v>
      </c>
      <c r="J4" s="263">
        <v>2017</v>
      </c>
      <c r="K4" s="263">
        <v>2018</v>
      </c>
      <c r="L4" s="263">
        <v>2019</v>
      </c>
      <c r="M4" s="263">
        <v>2020</v>
      </c>
    </row>
    <row r="5" spans="1:13" ht="15.75" thickBot="1">
      <c r="A5" s="266">
        <v>1</v>
      </c>
      <c r="B5" s="267">
        <v>2</v>
      </c>
      <c r="C5" s="267">
        <v>3</v>
      </c>
      <c r="D5" s="267">
        <v>4</v>
      </c>
      <c r="E5" s="267">
        <v>5</v>
      </c>
      <c r="F5" s="267">
        <v>6</v>
      </c>
      <c r="G5" s="267">
        <v>7</v>
      </c>
      <c r="H5" s="267">
        <v>8</v>
      </c>
      <c r="I5" s="267">
        <v>9</v>
      </c>
      <c r="J5" s="267">
        <v>10</v>
      </c>
      <c r="K5" s="267">
        <v>11</v>
      </c>
      <c r="L5" s="267">
        <v>12</v>
      </c>
      <c r="M5" s="267">
        <v>13</v>
      </c>
    </row>
    <row r="6" spans="1:13" ht="15.75" thickBot="1">
      <c r="A6" s="289">
        <v>17</v>
      </c>
      <c r="B6" s="290"/>
      <c r="C6" s="291" t="s">
        <v>151</v>
      </c>
      <c r="D6" s="292">
        <v>66.099999999999994</v>
      </c>
      <c r="E6" s="292">
        <v>67.099999999999994</v>
      </c>
      <c r="F6" s="292">
        <v>68</v>
      </c>
      <c r="G6" s="292">
        <v>68.8</v>
      </c>
      <c r="H6" s="292">
        <v>69.400000000000006</v>
      </c>
      <c r="I6" s="292">
        <v>69.900000000000006</v>
      </c>
      <c r="J6" s="292">
        <v>72</v>
      </c>
      <c r="K6" s="292">
        <v>74</v>
      </c>
      <c r="L6" s="292">
        <v>74.2</v>
      </c>
      <c r="M6" s="292">
        <v>74.3</v>
      </c>
    </row>
  </sheetData>
  <mergeCells count="5">
    <mergeCell ref="D3:M3"/>
    <mergeCell ref="A2:M2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5"/>
  <sheetViews>
    <sheetView workbookViewId="0">
      <selection activeCell="D34" sqref="D34"/>
    </sheetView>
  </sheetViews>
  <sheetFormatPr defaultRowHeight="15"/>
  <cols>
    <col min="1" max="1" width="23.7109375" customWidth="1"/>
    <col min="2" max="2" width="8.28515625" customWidth="1"/>
    <col min="3" max="3" width="7.140625" customWidth="1"/>
  </cols>
  <sheetData>
    <row r="1" spans="1:11" ht="43.5" customHeight="1">
      <c r="A1" s="687" t="s">
        <v>378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</row>
    <row r="2" spans="1:11" ht="12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5.75">
      <c r="A3" s="685" t="s">
        <v>298</v>
      </c>
      <c r="B3" s="407"/>
      <c r="C3" s="407"/>
      <c r="D3" s="686" t="s">
        <v>301</v>
      </c>
      <c r="E3" s="686"/>
      <c r="F3" s="686"/>
      <c r="G3" s="686"/>
      <c r="H3" s="686"/>
      <c r="I3" s="686"/>
      <c r="J3" s="686"/>
      <c r="K3" s="686"/>
    </row>
    <row r="4" spans="1:11" ht="15.75">
      <c r="A4" s="685"/>
      <c r="B4" s="407">
        <v>2011</v>
      </c>
      <c r="C4" s="407">
        <v>2012</v>
      </c>
      <c r="D4" s="407">
        <v>2013</v>
      </c>
      <c r="E4" s="407">
        <v>2014</v>
      </c>
      <c r="F4" s="407">
        <v>2015</v>
      </c>
      <c r="G4" s="407">
        <v>2016</v>
      </c>
      <c r="H4" s="407">
        <v>2017</v>
      </c>
      <c r="I4" s="407">
        <v>2018</v>
      </c>
      <c r="J4" s="407">
        <v>2019</v>
      </c>
      <c r="K4" s="407">
        <v>2020</v>
      </c>
    </row>
    <row r="5" spans="1:11" ht="15.75">
      <c r="A5" s="258" t="s">
        <v>0</v>
      </c>
      <c r="B5" s="258"/>
      <c r="C5" s="258"/>
      <c r="D5" s="254"/>
      <c r="E5" s="254"/>
      <c r="F5" s="254"/>
      <c r="G5" s="254"/>
      <c r="H5" s="254"/>
      <c r="I5" s="254"/>
      <c r="J5" s="254"/>
      <c r="K5" s="254"/>
    </row>
    <row r="6" spans="1:11" ht="15.75">
      <c r="A6" s="258" t="s">
        <v>1</v>
      </c>
      <c r="B6" s="258"/>
      <c r="C6" s="258"/>
      <c r="D6" s="254"/>
      <c r="E6" s="254"/>
      <c r="F6" s="254"/>
      <c r="G6" s="254"/>
      <c r="H6" s="254"/>
      <c r="I6" s="254"/>
      <c r="J6" s="254"/>
      <c r="K6" s="254"/>
    </row>
    <row r="7" spans="1:11" ht="15.75">
      <c r="A7" s="258" t="s">
        <v>2</v>
      </c>
      <c r="B7" s="298"/>
      <c r="C7" s="298"/>
      <c r="D7" s="254"/>
      <c r="E7" s="254"/>
      <c r="F7" s="254"/>
      <c r="G7" s="254"/>
      <c r="H7" s="254"/>
      <c r="I7" s="254"/>
      <c r="J7" s="254"/>
      <c r="K7" s="254"/>
    </row>
    <row r="8" spans="1:11" ht="15.75">
      <c r="A8" s="258" t="s">
        <v>3</v>
      </c>
      <c r="B8" s="298">
        <v>0</v>
      </c>
      <c r="C8" s="298">
        <v>0</v>
      </c>
      <c r="D8" s="254">
        <v>0</v>
      </c>
      <c r="E8" s="254">
        <v>0</v>
      </c>
      <c r="F8" s="254">
        <v>0</v>
      </c>
      <c r="G8" s="254">
        <v>0</v>
      </c>
      <c r="H8" s="254">
        <v>0</v>
      </c>
      <c r="I8" s="254">
        <v>0</v>
      </c>
      <c r="J8" s="254">
        <v>0</v>
      </c>
      <c r="K8" s="254">
        <v>0</v>
      </c>
    </row>
    <row r="9" spans="1:11" ht="15.75">
      <c r="A9" s="258" t="s">
        <v>4</v>
      </c>
      <c r="B9" s="298">
        <v>0</v>
      </c>
      <c r="C9" s="298">
        <v>0</v>
      </c>
      <c r="D9" s="254">
        <v>0</v>
      </c>
      <c r="E9" s="254">
        <v>0</v>
      </c>
      <c r="F9" s="254">
        <v>0</v>
      </c>
      <c r="G9" s="254">
        <v>0</v>
      </c>
      <c r="H9" s="254">
        <v>0</v>
      </c>
      <c r="I9" s="254">
        <v>0</v>
      </c>
      <c r="J9" s="254">
        <v>0</v>
      </c>
      <c r="K9" s="254">
        <v>0</v>
      </c>
    </row>
    <row r="10" spans="1:11" ht="15.75">
      <c r="A10" s="258" t="s">
        <v>5</v>
      </c>
      <c r="B10" s="298">
        <v>0</v>
      </c>
      <c r="C10" s="298">
        <v>0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  <c r="K10" s="254">
        <v>0</v>
      </c>
    </row>
    <row r="11" spans="1:11" ht="15.75">
      <c r="A11" s="258" t="s">
        <v>6</v>
      </c>
      <c r="B11" s="298">
        <v>0</v>
      </c>
      <c r="C11" s="298">
        <v>0</v>
      </c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</row>
    <row r="12" spans="1:11" ht="15.75">
      <c r="A12" s="258" t="s">
        <v>7</v>
      </c>
      <c r="B12" s="298">
        <v>0</v>
      </c>
      <c r="C12" s="298">
        <v>0</v>
      </c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</row>
    <row r="13" spans="1:11" ht="15.75">
      <c r="A13" s="258" t="s">
        <v>8</v>
      </c>
      <c r="B13" s="298">
        <v>0</v>
      </c>
      <c r="C13" s="298">
        <v>0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</row>
    <row r="14" spans="1:11" ht="15.75">
      <c r="A14" s="258" t="s">
        <v>9</v>
      </c>
      <c r="B14" s="298">
        <v>0</v>
      </c>
      <c r="C14" s="298">
        <v>0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</row>
    <row r="15" spans="1:11" ht="15.75">
      <c r="A15" s="258" t="s">
        <v>10</v>
      </c>
      <c r="B15" s="298">
        <v>0</v>
      </c>
      <c r="C15" s="298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</row>
    <row r="16" spans="1:11" ht="15.75">
      <c r="A16" s="258" t="s">
        <v>11</v>
      </c>
      <c r="B16" s="298">
        <v>0</v>
      </c>
      <c r="C16" s="298">
        <v>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</row>
    <row r="17" spans="1:11" ht="15.75">
      <c r="A17" s="258" t="s">
        <v>12</v>
      </c>
      <c r="B17" s="298">
        <v>0</v>
      </c>
      <c r="C17" s="298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</row>
    <row r="18" spans="1:11" ht="15.75">
      <c r="A18" s="258" t="s">
        <v>299</v>
      </c>
      <c r="B18" s="298">
        <v>0</v>
      </c>
      <c r="C18" s="298">
        <v>0</v>
      </c>
      <c r="D18" s="254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</row>
    <row r="19" spans="1:11" ht="15.75">
      <c r="A19" s="258" t="s">
        <v>14</v>
      </c>
      <c r="B19" s="298">
        <v>0</v>
      </c>
      <c r="C19" s="298">
        <v>0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</row>
    <row r="20" spans="1:11" ht="15.75">
      <c r="A20" s="258" t="s">
        <v>15</v>
      </c>
      <c r="B20" s="298">
        <v>0</v>
      </c>
      <c r="C20" s="298">
        <v>0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</row>
    <row r="21" spans="1:11" ht="15.75">
      <c r="A21" s="258" t="s">
        <v>172</v>
      </c>
      <c r="B21" s="298">
        <v>500</v>
      </c>
      <c r="C21" s="298"/>
      <c r="D21" s="254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</row>
    <row r="22" spans="1:11" ht="15.75">
      <c r="A22" s="258" t="s">
        <v>17</v>
      </c>
      <c r="B22" s="298">
        <v>0</v>
      </c>
      <c r="C22" s="298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4">
        <v>0</v>
      </c>
    </row>
    <row r="23" spans="1:11" ht="15.75">
      <c r="A23" s="258" t="s">
        <v>18</v>
      </c>
      <c r="B23" s="298">
        <v>0</v>
      </c>
      <c r="C23" s="298">
        <v>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254">
        <v>0</v>
      </c>
      <c r="K23" s="254">
        <v>0</v>
      </c>
    </row>
    <row r="24" spans="1:11" ht="15.75">
      <c r="A24" s="258" t="s">
        <v>19</v>
      </c>
      <c r="B24" s="298">
        <v>0</v>
      </c>
      <c r="C24" s="298">
        <v>0</v>
      </c>
      <c r="D24" s="254">
        <v>0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4">
        <v>0</v>
      </c>
      <c r="K24" s="254">
        <v>0</v>
      </c>
    </row>
    <row r="25" spans="1:11" ht="15.75">
      <c r="A25" s="258" t="s">
        <v>20</v>
      </c>
      <c r="B25" s="298">
        <v>0</v>
      </c>
      <c r="C25" s="298"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</row>
    <row r="26" spans="1:11" ht="15.75">
      <c r="A26" s="258" t="s">
        <v>22</v>
      </c>
      <c r="B26" s="298">
        <v>0</v>
      </c>
      <c r="C26" s="298">
        <v>56.1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</row>
    <row r="27" spans="1:11" ht="15.75">
      <c r="A27" s="258" t="s">
        <v>23</v>
      </c>
      <c r="B27" s="298">
        <v>65.599999999999994</v>
      </c>
      <c r="C27" s="298"/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</row>
    <row r="28" spans="1:11" ht="15.75">
      <c r="A28" s="258" t="s">
        <v>24</v>
      </c>
      <c r="B28" s="298">
        <v>0</v>
      </c>
      <c r="C28" s="298">
        <v>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  <c r="K28" s="254">
        <v>0</v>
      </c>
    </row>
    <row r="29" spans="1:11" ht="15.75">
      <c r="A29" s="258" t="s">
        <v>25</v>
      </c>
      <c r="B29" s="298">
        <v>0</v>
      </c>
      <c r="C29" s="298">
        <v>0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4">
        <v>0</v>
      </c>
    </row>
    <row r="30" spans="1:11" ht="15.75">
      <c r="A30" s="258" t="s">
        <v>26</v>
      </c>
      <c r="B30" s="298">
        <v>0</v>
      </c>
      <c r="C30" s="298">
        <v>0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</row>
    <row r="31" spans="1:11" ht="15.75">
      <c r="A31" s="258" t="s">
        <v>27</v>
      </c>
      <c r="B31" s="298">
        <v>0</v>
      </c>
      <c r="C31" s="298"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  <c r="K31" s="254">
        <v>0</v>
      </c>
    </row>
    <row r="32" spans="1:11" ht="15.75">
      <c r="A32" s="258" t="s">
        <v>302</v>
      </c>
      <c r="B32" s="298">
        <v>0</v>
      </c>
      <c r="C32" s="298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</row>
    <row r="33" spans="1:11" ht="15.75">
      <c r="A33" s="258" t="s">
        <v>235</v>
      </c>
      <c r="B33" s="298">
        <v>0</v>
      </c>
      <c r="C33" s="298"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</row>
    <row r="34" spans="1:11" ht="25.5">
      <c r="A34" s="281" t="s">
        <v>329</v>
      </c>
      <c r="B34" s="299">
        <v>12.1</v>
      </c>
      <c r="C34" s="299">
        <v>6</v>
      </c>
      <c r="D34" s="261">
        <v>16.100000000000001</v>
      </c>
      <c r="E34" s="261">
        <v>16</v>
      </c>
      <c r="F34" s="261">
        <v>15.8</v>
      </c>
      <c r="G34" s="261">
        <v>15.5</v>
      </c>
      <c r="H34" s="261">
        <v>15</v>
      </c>
      <c r="I34" s="261">
        <v>15</v>
      </c>
      <c r="J34" s="261">
        <v>14</v>
      </c>
      <c r="K34" s="282">
        <v>13</v>
      </c>
    </row>
    <row r="35" spans="1:11" ht="18.75">
      <c r="A35" s="257"/>
      <c r="B35" s="257"/>
      <c r="C35" s="257"/>
    </row>
  </sheetData>
  <mergeCells count="3">
    <mergeCell ref="A3:A4"/>
    <mergeCell ref="D3:K3"/>
    <mergeCell ref="A1:K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M7"/>
  <sheetViews>
    <sheetView workbookViewId="0">
      <selection activeCell="M7" sqref="M7"/>
    </sheetView>
  </sheetViews>
  <sheetFormatPr defaultRowHeight="15"/>
  <sheetData>
    <row r="1" spans="1:13" ht="15.75">
      <c r="A1" s="424" t="s">
        <v>196</v>
      </c>
    </row>
    <row r="2" spans="1:13" ht="15.75">
      <c r="A2" s="425" t="s">
        <v>309</v>
      </c>
    </row>
    <row r="3" spans="1:13" ht="16.5" thickBot="1">
      <c r="A3" s="340"/>
      <c r="B3" s="426" t="s">
        <v>383</v>
      </c>
      <c r="C3" s="426"/>
      <c r="D3" s="426"/>
      <c r="E3" s="426"/>
      <c r="F3" s="426"/>
      <c r="G3" s="426"/>
      <c r="H3" s="426"/>
      <c r="I3" s="426"/>
    </row>
    <row r="4" spans="1:13" ht="22.5" customHeight="1" thickBot="1">
      <c r="A4" s="694" t="s">
        <v>106</v>
      </c>
      <c r="B4" s="694" t="s">
        <v>364</v>
      </c>
      <c r="C4" s="694" t="s">
        <v>153</v>
      </c>
      <c r="D4" s="697" t="s">
        <v>109</v>
      </c>
      <c r="E4" s="698"/>
      <c r="F4" s="698"/>
      <c r="G4" s="698"/>
      <c r="H4" s="698"/>
      <c r="I4" s="698"/>
      <c r="J4" s="698"/>
      <c r="K4" s="698"/>
      <c r="L4" s="698"/>
      <c r="M4" s="699"/>
    </row>
    <row r="5" spans="1:13" ht="15.75" thickBot="1">
      <c r="A5" s="695"/>
      <c r="B5" s="696"/>
      <c r="C5" s="695"/>
      <c r="D5" s="263">
        <v>2011</v>
      </c>
      <c r="E5" s="263">
        <v>2012</v>
      </c>
      <c r="F5" s="263">
        <v>2013</v>
      </c>
      <c r="G5" s="263">
        <v>2014</v>
      </c>
      <c r="H5" s="263">
        <v>2015</v>
      </c>
      <c r="I5" s="263">
        <v>2016</v>
      </c>
      <c r="J5" s="263">
        <v>2017</v>
      </c>
      <c r="K5" s="263">
        <v>2018</v>
      </c>
      <c r="L5" s="263">
        <v>2019</v>
      </c>
      <c r="M5" s="263">
        <v>2020</v>
      </c>
    </row>
    <row r="6" spans="1:13" ht="15.75" thickBot="1">
      <c r="A6" s="266">
        <v>1</v>
      </c>
      <c r="B6" s="267">
        <v>2</v>
      </c>
      <c r="C6" s="267">
        <v>3</v>
      </c>
      <c r="D6" s="267">
        <v>4</v>
      </c>
      <c r="E6" s="267">
        <v>5</v>
      </c>
      <c r="F6" s="267">
        <v>6</v>
      </c>
      <c r="G6" s="267">
        <v>7</v>
      </c>
      <c r="H6" s="267">
        <v>8</v>
      </c>
      <c r="I6" s="267">
        <v>9</v>
      </c>
      <c r="J6" s="267">
        <v>10</v>
      </c>
      <c r="K6" s="267">
        <v>11</v>
      </c>
      <c r="L6" s="267">
        <v>12</v>
      </c>
      <c r="M6" s="267">
        <v>13</v>
      </c>
    </row>
    <row r="7" spans="1:13" ht="15.75" thickBot="1">
      <c r="A7" s="286"/>
      <c r="B7" s="262"/>
      <c r="C7" s="269" t="s">
        <v>157</v>
      </c>
      <c r="D7" s="263">
        <v>59.3</v>
      </c>
      <c r="E7" s="263">
        <v>56.6</v>
      </c>
      <c r="F7" s="263">
        <v>58</v>
      </c>
      <c r="G7" s="263">
        <v>60</v>
      </c>
      <c r="H7" s="263">
        <v>62</v>
      </c>
      <c r="I7" s="263">
        <v>64</v>
      </c>
      <c r="J7" s="263">
        <v>66</v>
      </c>
      <c r="K7" s="263">
        <v>68</v>
      </c>
      <c r="L7" s="263">
        <v>70</v>
      </c>
      <c r="M7" s="263">
        <v>70</v>
      </c>
    </row>
  </sheetData>
  <mergeCells count="4">
    <mergeCell ref="A4:A5"/>
    <mergeCell ref="B4:B5"/>
    <mergeCell ref="C4:C5"/>
    <mergeCell ref="D4:M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zoomScale="80" zoomScaleNormal="80" workbookViewId="0">
      <selection activeCell="K34" sqref="K34"/>
    </sheetView>
  </sheetViews>
  <sheetFormatPr defaultRowHeight="15"/>
  <cols>
    <col min="2" max="2" width="33.5703125" bestFit="1" customWidth="1"/>
  </cols>
  <sheetData>
    <row r="1" spans="1:12" ht="16.5" thickBot="1">
      <c r="A1" s="264" t="s">
        <v>196</v>
      </c>
    </row>
    <row r="2" spans="1:12" ht="16.5" thickBot="1">
      <c r="A2" s="300" t="s">
        <v>309</v>
      </c>
    </row>
    <row r="3" spans="1:12" ht="16.5" thickBot="1">
      <c r="A3" s="340"/>
      <c r="B3" s="426" t="s">
        <v>361</v>
      </c>
    </row>
    <row r="4" spans="1:12" ht="15.75" thickBot="1">
      <c r="A4" s="694" t="s">
        <v>106</v>
      </c>
      <c r="B4" s="694" t="s">
        <v>362</v>
      </c>
      <c r="C4" s="697" t="s">
        <v>109</v>
      </c>
      <c r="D4" s="698"/>
      <c r="E4" s="698"/>
      <c r="F4" s="698"/>
      <c r="G4" s="698"/>
      <c r="H4" s="698"/>
      <c r="I4" s="698"/>
      <c r="J4" s="698"/>
      <c r="K4" s="698"/>
      <c r="L4" s="699"/>
    </row>
    <row r="5" spans="1:12" ht="15.75" thickBot="1">
      <c r="A5" s="695"/>
      <c r="B5" s="696"/>
      <c r="C5" s="263">
        <v>2011</v>
      </c>
      <c r="D5" s="263">
        <v>2012</v>
      </c>
      <c r="E5" s="263">
        <v>2013</v>
      </c>
      <c r="F5" s="263">
        <v>2014</v>
      </c>
      <c r="G5" s="263">
        <v>2015</v>
      </c>
      <c r="H5" s="263">
        <v>2016</v>
      </c>
      <c r="I5" s="263">
        <v>2017</v>
      </c>
      <c r="J5" s="263">
        <v>2018</v>
      </c>
      <c r="K5" s="263">
        <v>2019</v>
      </c>
      <c r="L5" s="263">
        <v>2020</v>
      </c>
    </row>
    <row r="6" spans="1:12" ht="15.75" thickBot="1">
      <c r="A6" s="266">
        <v>1</v>
      </c>
      <c r="B6" s="267">
        <v>2</v>
      </c>
      <c r="C6" s="267">
        <v>4</v>
      </c>
      <c r="D6" s="267">
        <v>5</v>
      </c>
      <c r="E6" s="267">
        <v>6</v>
      </c>
      <c r="F6" s="267">
        <v>7</v>
      </c>
      <c r="G6" s="267">
        <v>8</v>
      </c>
      <c r="H6" s="267">
        <v>9</v>
      </c>
      <c r="I6" s="267">
        <v>10</v>
      </c>
      <c r="J6" s="267">
        <v>11</v>
      </c>
      <c r="K6" s="267">
        <v>12</v>
      </c>
      <c r="L6" s="267">
        <v>13</v>
      </c>
    </row>
    <row r="7" spans="1:12" ht="19.5" thickBot="1">
      <c r="A7" s="338">
        <v>1</v>
      </c>
      <c r="B7" s="20" t="s">
        <v>0</v>
      </c>
      <c r="C7" s="263">
        <v>100</v>
      </c>
      <c r="D7" s="263">
        <v>100</v>
      </c>
      <c r="E7" s="263">
        <v>98</v>
      </c>
      <c r="F7" s="263">
        <v>98</v>
      </c>
      <c r="G7" s="263">
        <v>98</v>
      </c>
      <c r="H7" s="263">
        <v>98</v>
      </c>
      <c r="I7" s="263">
        <v>98</v>
      </c>
      <c r="J7" s="263">
        <v>98</v>
      </c>
      <c r="K7" s="263">
        <v>98</v>
      </c>
      <c r="L7" s="263">
        <v>98</v>
      </c>
    </row>
    <row r="8" spans="1:12" ht="19.5" thickBot="1">
      <c r="A8" s="338">
        <v>2</v>
      </c>
      <c r="B8" s="20" t="s">
        <v>1</v>
      </c>
      <c r="C8" s="263">
        <v>100</v>
      </c>
      <c r="D8" s="263">
        <v>100</v>
      </c>
      <c r="E8" s="263">
        <v>98</v>
      </c>
      <c r="F8" s="263">
        <v>98</v>
      </c>
      <c r="G8" s="263">
        <v>98</v>
      </c>
      <c r="H8" s="263">
        <v>98</v>
      </c>
      <c r="I8" s="263">
        <v>98</v>
      </c>
      <c r="J8" s="263">
        <v>98</v>
      </c>
      <c r="K8" s="263">
        <v>98</v>
      </c>
      <c r="L8" s="263">
        <v>98</v>
      </c>
    </row>
    <row r="9" spans="1:12" ht="19.5" thickBot="1">
      <c r="A9" s="338">
        <v>3</v>
      </c>
      <c r="B9" s="20" t="s">
        <v>2</v>
      </c>
      <c r="C9" s="263">
        <v>100</v>
      </c>
      <c r="D9" s="263">
        <v>100</v>
      </c>
      <c r="E9" s="263">
        <v>98</v>
      </c>
      <c r="F9" s="263">
        <v>98</v>
      </c>
      <c r="G9" s="263">
        <v>98</v>
      </c>
      <c r="H9" s="263">
        <v>98</v>
      </c>
      <c r="I9" s="263">
        <v>98</v>
      </c>
      <c r="J9" s="263">
        <v>98</v>
      </c>
      <c r="K9" s="263">
        <v>98</v>
      </c>
      <c r="L9" s="263">
        <v>98</v>
      </c>
    </row>
    <row r="10" spans="1:12" ht="19.5" thickBot="1">
      <c r="A10" s="338">
        <v>4</v>
      </c>
      <c r="B10" s="20" t="s">
        <v>3</v>
      </c>
      <c r="C10" s="263">
        <v>100</v>
      </c>
      <c r="D10" s="263">
        <v>100</v>
      </c>
      <c r="E10" s="263">
        <v>98</v>
      </c>
      <c r="F10" s="263">
        <v>98</v>
      </c>
      <c r="G10" s="263">
        <v>98</v>
      </c>
      <c r="H10" s="263">
        <v>98</v>
      </c>
      <c r="I10" s="263">
        <v>98</v>
      </c>
      <c r="J10" s="263">
        <v>98</v>
      </c>
      <c r="K10" s="263">
        <v>98</v>
      </c>
      <c r="L10" s="263">
        <v>98</v>
      </c>
    </row>
    <row r="11" spans="1:12" ht="19.5" thickBot="1">
      <c r="A11" s="338">
        <v>5</v>
      </c>
      <c r="B11" s="20" t="s">
        <v>4</v>
      </c>
      <c r="C11" s="263">
        <v>100</v>
      </c>
      <c r="D11" s="263">
        <v>100</v>
      </c>
      <c r="E11" s="263">
        <v>98</v>
      </c>
      <c r="F11" s="263">
        <v>98</v>
      </c>
      <c r="G11" s="263">
        <v>98</v>
      </c>
      <c r="H11" s="263">
        <v>98</v>
      </c>
      <c r="I11" s="263">
        <v>98</v>
      </c>
      <c r="J11" s="263">
        <v>98</v>
      </c>
      <c r="K11" s="263">
        <v>98</v>
      </c>
      <c r="L11" s="263">
        <v>98</v>
      </c>
    </row>
    <row r="12" spans="1:12" ht="19.5" thickBot="1">
      <c r="A12" s="338">
        <v>6</v>
      </c>
      <c r="B12" s="20" t="s">
        <v>5</v>
      </c>
      <c r="C12" s="263">
        <v>100</v>
      </c>
      <c r="D12" s="263">
        <v>100</v>
      </c>
      <c r="E12" s="263">
        <v>98</v>
      </c>
      <c r="F12" s="263">
        <v>98</v>
      </c>
      <c r="G12" s="263">
        <v>98</v>
      </c>
      <c r="H12" s="263">
        <v>98</v>
      </c>
      <c r="I12" s="263">
        <v>98</v>
      </c>
      <c r="J12" s="263">
        <v>98</v>
      </c>
      <c r="K12" s="263">
        <v>98</v>
      </c>
      <c r="L12" s="263">
        <v>98</v>
      </c>
    </row>
    <row r="13" spans="1:12" ht="19.5" thickBot="1">
      <c r="A13" s="338">
        <v>7</v>
      </c>
      <c r="B13" s="20" t="s">
        <v>6</v>
      </c>
      <c r="C13" s="263">
        <v>100</v>
      </c>
      <c r="D13" s="263">
        <v>100</v>
      </c>
      <c r="E13" s="263">
        <v>98</v>
      </c>
      <c r="F13" s="263">
        <v>98</v>
      </c>
      <c r="G13" s="263">
        <v>98</v>
      </c>
      <c r="H13" s="263">
        <v>98</v>
      </c>
      <c r="I13" s="263">
        <v>98</v>
      </c>
      <c r="J13" s="263">
        <v>98</v>
      </c>
      <c r="K13" s="263">
        <v>98</v>
      </c>
      <c r="L13" s="263">
        <v>98</v>
      </c>
    </row>
    <row r="14" spans="1:12" ht="19.5" thickBot="1">
      <c r="A14" s="338">
        <v>8</v>
      </c>
      <c r="B14" s="20" t="s">
        <v>8</v>
      </c>
      <c r="C14" s="263">
        <v>100</v>
      </c>
      <c r="D14" s="263">
        <v>100</v>
      </c>
      <c r="E14" s="263">
        <v>98</v>
      </c>
      <c r="F14" s="263">
        <v>98</v>
      </c>
      <c r="G14" s="263">
        <v>98</v>
      </c>
      <c r="H14" s="263">
        <v>98</v>
      </c>
      <c r="I14" s="263">
        <v>98</v>
      </c>
      <c r="J14" s="263">
        <v>98</v>
      </c>
      <c r="K14" s="263">
        <v>98</v>
      </c>
      <c r="L14" s="263">
        <v>98</v>
      </c>
    </row>
    <row r="15" spans="1:12" ht="19.5" thickBot="1">
      <c r="A15" s="339">
        <v>9</v>
      </c>
      <c r="B15" s="18" t="s">
        <v>9</v>
      </c>
      <c r="C15" s="263">
        <v>100</v>
      </c>
      <c r="D15" s="263">
        <v>100</v>
      </c>
      <c r="E15" s="263">
        <v>98</v>
      </c>
      <c r="F15" s="263">
        <v>98</v>
      </c>
      <c r="G15" s="263">
        <v>98</v>
      </c>
      <c r="H15" s="263">
        <v>98</v>
      </c>
      <c r="I15" s="263">
        <v>98</v>
      </c>
      <c r="J15" s="263">
        <v>98</v>
      </c>
      <c r="K15" s="263">
        <v>98</v>
      </c>
      <c r="L15" s="263">
        <v>98</v>
      </c>
    </row>
    <row r="16" spans="1:12" ht="19.5" thickBot="1">
      <c r="A16" s="339">
        <v>10</v>
      </c>
      <c r="B16" s="18" t="s">
        <v>10</v>
      </c>
      <c r="C16" s="263">
        <v>100</v>
      </c>
      <c r="D16" s="263">
        <v>100</v>
      </c>
      <c r="E16" s="263">
        <v>98</v>
      </c>
      <c r="F16" s="263">
        <v>98</v>
      </c>
      <c r="G16" s="263">
        <v>98</v>
      </c>
      <c r="H16" s="263">
        <v>98</v>
      </c>
      <c r="I16" s="263">
        <v>98</v>
      </c>
      <c r="J16" s="263">
        <v>98</v>
      </c>
      <c r="K16" s="263">
        <v>98</v>
      </c>
      <c r="L16" s="263">
        <v>98</v>
      </c>
    </row>
    <row r="17" spans="1:12" ht="19.5" thickBot="1">
      <c r="A17" s="339">
        <v>11</v>
      </c>
      <c r="B17" s="18" t="s">
        <v>11</v>
      </c>
      <c r="C17" s="263">
        <v>100</v>
      </c>
      <c r="D17" s="263">
        <v>100</v>
      </c>
      <c r="E17" s="263">
        <v>98</v>
      </c>
      <c r="F17" s="263">
        <v>98</v>
      </c>
      <c r="G17" s="263">
        <v>98</v>
      </c>
      <c r="H17" s="263">
        <v>98</v>
      </c>
      <c r="I17" s="263">
        <v>98</v>
      </c>
      <c r="J17" s="263">
        <v>98</v>
      </c>
      <c r="K17" s="263">
        <v>98</v>
      </c>
      <c r="L17" s="263">
        <v>98</v>
      </c>
    </row>
    <row r="18" spans="1:12" ht="19.5" thickBot="1">
      <c r="A18" s="339">
        <v>12</v>
      </c>
      <c r="B18" s="18" t="s">
        <v>13</v>
      </c>
      <c r="C18" s="263">
        <v>100</v>
      </c>
      <c r="D18" s="263">
        <v>100</v>
      </c>
      <c r="E18" s="263">
        <v>98</v>
      </c>
      <c r="F18" s="263">
        <v>98</v>
      </c>
      <c r="G18" s="263">
        <v>98</v>
      </c>
      <c r="H18" s="263">
        <v>98</v>
      </c>
      <c r="I18" s="263">
        <v>98</v>
      </c>
      <c r="J18" s="263">
        <v>98</v>
      </c>
      <c r="K18" s="263">
        <v>98</v>
      </c>
      <c r="L18" s="263">
        <v>98</v>
      </c>
    </row>
    <row r="19" spans="1:12" ht="19.5" thickBot="1">
      <c r="A19" s="339">
        <v>13</v>
      </c>
      <c r="B19" s="18" t="s">
        <v>14</v>
      </c>
      <c r="C19" s="263">
        <v>100</v>
      </c>
      <c r="D19" s="263">
        <v>100</v>
      </c>
      <c r="E19" s="263">
        <v>98</v>
      </c>
      <c r="F19" s="263">
        <v>98</v>
      </c>
      <c r="G19" s="263">
        <v>98</v>
      </c>
      <c r="H19" s="263">
        <v>98</v>
      </c>
      <c r="I19" s="263">
        <v>98</v>
      </c>
      <c r="J19" s="263">
        <v>98</v>
      </c>
      <c r="K19" s="263">
        <v>98</v>
      </c>
      <c r="L19" s="263">
        <v>98</v>
      </c>
    </row>
    <row r="20" spans="1:12" ht="19.5" thickBot="1">
      <c r="A20" s="339">
        <v>14</v>
      </c>
      <c r="B20" s="18" t="s">
        <v>15</v>
      </c>
      <c r="C20" s="263">
        <v>100</v>
      </c>
      <c r="D20" s="263">
        <v>100</v>
      </c>
      <c r="E20" s="263">
        <v>98</v>
      </c>
      <c r="F20" s="263">
        <v>98</v>
      </c>
      <c r="G20" s="263">
        <v>98</v>
      </c>
      <c r="H20" s="263">
        <v>98</v>
      </c>
      <c r="I20" s="263">
        <v>98</v>
      </c>
      <c r="J20" s="263">
        <v>98</v>
      </c>
      <c r="K20" s="263">
        <v>98</v>
      </c>
      <c r="L20" s="263">
        <v>98</v>
      </c>
    </row>
    <row r="21" spans="1:12" ht="19.5" thickBot="1">
      <c r="A21" s="338">
        <v>15</v>
      </c>
      <c r="B21" s="20" t="s">
        <v>16</v>
      </c>
      <c r="C21" s="263">
        <v>100</v>
      </c>
      <c r="D21" s="263">
        <v>100</v>
      </c>
      <c r="E21" s="263">
        <v>98</v>
      </c>
      <c r="F21" s="263">
        <v>98</v>
      </c>
      <c r="G21" s="263">
        <v>98</v>
      </c>
      <c r="H21" s="263">
        <v>98</v>
      </c>
      <c r="I21" s="263">
        <v>98</v>
      </c>
      <c r="J21" s="263">
        <v>98</v>
      </c>
      <c r="K21" s="263">
        <v>98</v>
      </c>
      <c r="L21" s="263">
        <v>98</v>
      </c>
    </row>
    <row r="22" spans="1:12" ht="19.5" thickBot="1">
      <c r="A22" s="338">
        <v>16</v>
      </c>
      <c r="B22" s="20" t="s">
        <v>17</v>
      </c>
      <c r="C22" s="263">
        <v>100</v>
      </c>
      <c r="D22" s="263">
        <v>100</v>
      </c>
      <c r="E22" s="263">
        <v>98</v>
      </c>
      <c r="F22" s="263">
        <v>98</v>
      </c>
      <c r="G22" s="263">
        <v>98</v>
      </c>
      <c r="H22" s="263">
        <v>98</v>
      </c>
      <c r="I22" s="263">
        <v>98</v>
      </c>
      <c r="J22" s="263">
        <v>98</v>
      </c>
      <c r="K22" s="263">
        <v>98</v>
      </c>
      <c r="L22" s="263">
        <v>98</v>
      </c>
    </row>
    <row r="23" spans="1:12" ht="19.5" thickBot="1">
      <c r="A23" s="338">
        <v>17</v>
      </c>
      <c r="B23" s="20" t="s">
        <v>19</v>
      </c>
      <c r="C23" s="263">
        <v>100</v>
      </c>
      <c r="D23" s="263">
        <v>100</v>
      </c>
      <c r="E23" s="263">
        <v>98</v>
      </c>
      <c r="F23" s="263">
        <v>98</v>
      </c>
      <c r="G23" s="263">
        <v>98</v>
      </c>
      <c r="H23" s="263">
        <v>98</v>
      </c>
      <c r="I23" s="263">
        <v>98</v>
      </c>
      <c r="J23" s="263">
        <v>98</v>
      </c>
      <c r="K23" s="263">
        <v>98</v>
      </c>
      <c r="L23" s="263">
        <v>98</v>
      </c>
    </row>
    <row r="24" spans="1:12" ht="19.5" thickBot="1">
      <c r="A24" s="338">
        <v>18</v>
      </c>
      <c r="B24" s="20" t="s">
        <v>7</v>
      </c>
      <c r="C24" s="263">
        <v>100</v>
      </c>
      <c r="D24" s="263">
        <v>100</v>
      </c>
      <c r="E24" s="263">
        <v>98</v>
      </c>
      <c r="F24" s="263">
        <v>98</v>
      </c>
      <c r="G24" s="263">
        <v>98</v>
      </c>
      <c r="H24" s="263">
        <v>98</v>
      </c>
      <c r="I24" s="263">
        <v>98</v>
      </c>
      <c r="J24" s="263">
        <v>98</v>
      </c>
      <c r="K24" s="263">
        <v>98</v>
      </c>
      <c r="L24" s="263">
        <v>98</v>
      </c>
    </row>
    <row r="25" spans="1:12" ht="19.5" thickBot="1">
      <c r="A25" s="338">
        <v>19</v>
      </c>
      <c r="B25" s="20" t="s">
        <v>20</v>
      </c>
      <c r="C25" s="263">
        <v>100</v>
      </c>
      <c r="D25" s="263">
        <v>100</v>
      </c>
      <c r="E25" s="263">
        <v>98</v>
      </c>
      <c r="F25" s="263">
        <v>98</v>
      </c>
      <c r="G25" s="263">
        <v>98</v>
      </c>
      <c r="H25" s="263">
        <v>98</v>
      </c>
      <c r="I25" s="263">
        <v>98</v>
      </c>
      <c r="J25" s="263">
        <v>98</v>
      </c>
      <c r="K25" s="263">
        <v>98</v>
      </c>
      <c r="L25" s="263">
        <v>98</v>
      </c>
    </row>
    <row r="26" spans="1:12" ht="19.5" thickBot="1">
      <c r="A26" s="338">
        <v>20</v>
      </c>
      <c r="B26" s="20" t="s">
        <v>18</v>
      </c>
      <c r="C26" s="263">
        <v>100</v>
      </c>
      <c r="D26" s="263">
        <v>100</v>
      </c>
      <c r="E26" s="263">
        <v>98</v>
      </c>
      <c r="F26" s="263">
        <v>98</v>
      </c>
      <c r="G26" s="263">
        <v>98</v>
      </c>
      <c r="H26" s="263">
        <v>98</v>
      </c>
      <c r="I26" s="263">
        <v>98</v>
      </c>
      <c r="J26" s="263">
        <v>98</v>
      </c>
      <c r="K26" s="263">
        <v>98</v>
      </c>
      <c r="L26" s="263">
        <v>98</v>
      </c>
    </row>
    <row r="27" spans="1:12" ht="19.5" thickBot="1">
      <c r="A27" s="338">
        <v>21</v>
      </c>
      <c r="B27" s="20" t="s">
        <v>12</v>
      </c>
      <c r="C27" s="263">
        <v>100</v>
      </c>
      <c r="D27" s="263">
        <v>100</v>
      </c>
      <c r="E27" s="263">
        <v>98</v>
      </c>
      <c r="F27" s="263">
        <v>98</v>
      </c>
      <c r="G27" s="263">
        <v>98</v>
      </c>
      <c r="H27" s="263">
        <v>98</v>
      </c>
      <c r="I27" s="263">
        <v>98</v>
      </c>
      <c r="J27" s="263">
        <v>98</v>
      </c>
      <c r="K27" s="263">
        <v>98</v>
      </c>
      <c r="L27" s="263">
        <v>98</v>
      </c>
    </row>
    <row r="28" spans="1:12" ht="19.5" thickBot="1">
      <c r="A28" s="338">
        <v>22</v>
      </c>
      <c r="B28" s="20" t="s">
        <v>113</v>
      </c>
      <c r="C28" s="263">
        <v>100</v>
      </c>
      <c r="D28" s="263">
        <v>100</v>
      </c>
      <c r="E28" s="263">
        <v>98</v>
      </c>
      <c r="F28" s="263">
        <v>98</v>
      </c>
      <c r="G28" s="263">
        <v>98</v>
      </c>
      <c r="H28" s="263">
        <v>98</v>
      </c>
      <c r="I28" s="263">
        <v>98</v>
      </c>
      <c r="J28" s="263">
        <v>98</v>
      </c>
      <c r="K28" s="263">
        <v>98</v>
      </c>
      <c r="L28" s="263">
        <v>98</v>
      </c>
    </row>
    <row r="29" spans="1:12" ht="19.5" thickBot="1">
      <c r="A29" s="338">
        <v>23</v>
      </c>
      <c r="B29" s="20" t="s">
        <v>114</v>
      </c>
      <c r="C29" s="263">
        <v>100</v>
      </c>
      <c r="D29" s="263">
        <v>100</v>
      </c>
      <c r="E29" s="263">
        <v>98</v>
      </c>
      <c r="F29" s="263">
        <v>98</v>
      </c>
      <c r="G29" s="263">
        <v>98</v>
      </c>
      <c r="H29" s="263">
        <v>98</v>
      </c>
      <c r="I29" s="263">
        <v>98</v>
      </c>
      <c r="J29" s="263">
        <v>98</v>
      </c>
      <c r="K29" s="263">
        <v>98</v>
      </c>
      <c r="L29" s="263">
        <v>98</v>
      </c>
    </row>
    <row r="30" spans="1:12" ht="19.5" thickBot="1">
      <c r="A30" s="338">
        <v>24</v>
      </c>
      <c r="B30" s="20" t="s">
        <v>115</v>
      </c>
      <c r="C30" s="263">
        <v>100</v>
      </c>
      <c r="D30" s="263">
        <v>100</v>
      </c>
      <c r="E30" s="263">
        <v>98</v>
      </c>
      <c r="F30" s="263">
        <v>98</v>
      </c>
      <c r="G30" s="263">
        <v>98</v>
      </c>
      <c r="H30" s="263">
        <v>98</v>
      </c>
      <c r="I30" s="263">
        <v>98</v>
      </c>
      <c r="J30" s="263">
        <v>98</v>
      </c>
      <c r="K30" s="263">
        <v>98</v>
      </c>
      <c r="L30" s="263">
        <v>98</v>
      </c>
    </row>
    <row r="31" spans="1:12" ht="19.5" thickBot="1">
      <c r="A31" s="338">
        <v>25</v>
      </c>
      <c r="B31" s="20" t="s">
        <v>116</v>
      </c>
      <c r="C31" s="263">
        <v>100</v>
      </c>
      <c r="D31" s="263">
        <v>100</v>
      </c>
      <c r="E31" s="263">
        <v>98</v>
      </c>
      <c r="F31" s="263">
        <v>98</v>
      </c>
      <c r="G31" s="263">
        <v>98</v>
      </c>
      <c r="H31" s="263">
        <v>98</v>
      </c>
      <c r="I31" s="263">
        <v>98</v>
      </c>
      <c r="J31" s="263">
        <v>98</v>
      </c>
      <c r="K31" s="263">
        <v>98</v>
      </c>
      <c r="L31" s="263">
        <v>98</v>
      </c>
    </row>
    <row r="32" spans="1:12" ht="19.5" thickBot="1">
      <c r="A32" s="338">
        <v>26</v>
      </c>
      <c r="B32" s="20" t="s">
        <v>117</v>
      </c>
      <c r="C32" s="263">
        <v>100</v>
      </c>
      <c r="D32" s="263">
        <v>100</v>
      </c>
      <c r="E32" s="263">
        <v>98</v>
      </c>
      <c r="F32" s="263">
        <v>98</v>
      </c>
      <c r="G32" s="263">
        <v>98</v>
      </c>
      <c r="H32" s="263">
        <v>98</v>
      </c>
      <c r="I32" s="263">
        <v>98</v>
      </c>
      <c r="J32" s="263">
        <v>98</v>
      </c>
      <c r="K32" s="263">
        <v>98</v>
      </c>
      <c r="L32" s="263">
        <v>98</v>
      </c>
    </row>
    <row r="33" spans="1:12" ht="19.5" thickBot="1">
      <c r="A33" s="338">
        <v>27</v>
      </c>
      <c r="B33" s="20" t="s">
        <v>118</v>
      </c>
      <c r="C33" s="263">
        <v>100</v>
      </c>
      <c r="D33" s="263">
        <v>100</v>
      </c>
      <c r="E33" s="263">
        <v>98</v>
      </c>
      <c r="F33" s="263">
        <v>98</v>
      </c>
      <c r="G33" s="263">
        <v>98</v>
      </c>
      <c r="H33" s="263">
        <v>98</v>
      </c>
      <c r="I33" s="263">
        <v>98</v>
      </c>
      <c r="J33" s="263">
        <v>98</v>
      </c>
      <c r="K33" s="263">
        <v>98</v>
      </c>
      <c r="L33" s="263">
        <v>98</v>
      </c>
    </row>
    <row r="34" spans="1:12" ht="45.75" customHeight="1" thickBot="1">
      <c r="A34" s="740" t="s">
        <v>365</v>
      </c>
      <c r="B34" s="740"/>
      <c r="C34" s="263">
        <v>100</v>
      </c>
      <c r="D34" s="263">
        <v>100</v>
      </c>
      <c r="E34" s="263">
        <v>98</v>
      </c>
      <c r="F34" s="263">
        <v>98</v>
      </c>
      <c r="G34" s="263">
        <v>98</v>
      </c>
      <c r="H34" s="263">
        <v>98</v>
      </c>
      <c r="I34" s="263">
        <v>98</v>
      </c>
      <c r="J34" s="263">
        <v>98</v>
      </c>
      <c r="K34" s="263">
        <v>98</v>
      </c>
      <c r="L34" s="263">
        <v>98</v>
      </c>
    </row>
  </sheetData>
  <mergeCells count="4">
    <mergeCell ref="A4:A5"/>
    <mergeCell ref="B4:B5"/>
    <mergeCell ref="C4:L4"/>
    <mergeCell ref="A34:B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workbookViewId="0">
      <selection activeCell="C37" sqref="C37"/>
    </sheetView>
  </sheetViews>
  <sheetFormatPr defaultRowHeight="15"/>
  <cols>
    <col min="2" max="2" width="29" customWidth="1"/>
  </cols>
  <sheetData>
    <row r="1" spans="1:12" ht="16.5" thickBot="1">
      <c r="A1" s="264" t="s">
        <v>196</v>
      </c>
    </row>
    <row r="2" spans="1:12" ht="16.5" thickBot="1">
      <c r="A2" s="300" t="s">
        <v>309</v>
      </c>
    </row>
    <row r="3" spans="1:12" ht="15.75">
      <c r="A3" s="340"/>
      <c r="B3" s="426" t="s">
        <v>363</v>
      </c>
    </row>
    <row r="4" spans="1:12" ht="15" customHeight="1">
      <c r="A4" s="741" t="s">
        <v>106</v>
      </c>
      <c r="B4" s="741" t="s">
        <v>364</v>
      </c>
      <c r="C4" s="742" t="s">
        <v>109</v>
      </c>
      <c r="D4" s="742"/>
      <c r="E4" s="742"/>
      <c r="F4" s="742"/>
      <c r="G4" s="742"/>
      <c r="H4" s="742"/>
      <c r="I4" s="742"/>
      <c r="J4" s="742"/>
      <c r="K4" s="742"/>
      <c r="L4" s="742"/>
    </row>
    <row r="5" spans="1:12">
      <c r="A5" s="741"/>
      <c r="B5" s="741"/>
      <c r="C5" s="337">
        <v>2011</v>
      </c>
      <c r="D5" s="337">
        <v>2012</v>
      </c>
      <c r="E5" s="337">
        <v>2013</v>
      </c>
      <c r="F5" s="337">
        <v>2014</v>
      </c>
      <c r="G5" s="337">
        <v>2015</v>
      </c>
      <c r="H5" s="337">
        <v>2016</v>
      </c>
      <c r="I5" s="337">
        <v>2017</v>
      </c>
      <c r="J5" s="337">
        <v>2018</v>
      </c>
      <c r="K5" s="337">
        <v>2019</v>
      </c>
      <c r="L5" s="337">
        <v>2020</v>
      </c>
    </row>
    <row r="6" spans="1:12">
      <c r="A6" s="270">
        <v>1</v>
      </c>
      <c r="B6" s="270">
        <v>2</v>
      </c>
      <c r="C6" s="270">
        <v>4</v>
      </c>
      <c r="D6" s="270">
        <v>5</v>
      </c>
      <c r="E6" s="270">
        <v>6</v>
      </c>
      <c r="F6" s="270">
        <v>7</v>
      </c>
      <c r="G6" s="270">
        <v>8</v>
      </c>
      <c r="H6" s="270">
        <v>9</v>
      </c>
      <c r="I6" s="270">
        <v>10</v>
      </c>
      <c r="J6" s="270">
        <v>11</v>
      </c>
      <c r="K6" s="270">
        <v>12</v>
      </c>
      <c r="L6" s="270">
        <v>13</v>
      </c>
    </row>
    <row r="7" spans="1:12" ht="18.75">
      <c r="A7" s="338">
        <v>1</v>
      </c>
      <c r="B7" s="20" t="s">
        <v>0</v>
      </c>
      <c r="C7" s="337" t="s">
        <v>354</v>
      </c>
      <c r="D7" s="337" t="s">
        <v>354</v>
      </c>
      <c r="E7" s="337" t="s">
        <v>354</v>
      </c>
      <c r="F7" s="337" t="s">
        <v>354</v>
      </c>
      <c r="G7" s="337" t="s">
        <v>354</v>
      </c>
      <c r="H7" s="337" t="s">
        <v>354</v>
      </c>
      <c r="I7" s="337" t="s">
        <v>354</v>
      </c>
      <c r="J7" s="337" t="s">
        <v>354</v>
      </c>
      <c r="K7" s="337" t="s">
        <v>354</v>
      </c>
      <c r="L7" s="337" t="s">
        <v>354</v>
      </c>
    </row>
    <row r="8" spans="1:12" ht="18.75">
      <c r="A8" s="338">
        <v>2</v>
      </c>
      <c r="B8" s="20" t="s">
        <v>1</v>
      </c>
      <c r="C8" s="337" t="s">
        <v>354</v>
      </c>
      <c r="D8" s="337" t="s">
        <v>354</v>
      </c>
      <c r="E8" s="337" t="s">
        <v>354</v>
      </c>
      <c r="F8" s="337" t="s">
        <v>354</v>
      </c>
      <c r="G8" s="337" t="s">
        <v>354</v>
      </c>
      <c r="H8" s="337" t="s">
        <v>354</v>
      </c>
      <c r="I8" s="337" t="s">
        <v>354</v>
      </c>
      <c r="J8" s="337" t="s">
        <v>354</v>
      </c>
      <c r="K8" s="337" t="s">
        <v>354</v>
      </c>
      <c r="L8" s="337" t="s">
        <v>354</v>
      </c>
    </row>
    <row r="9" spans="1:12" ht="18.75">
      <c r="A9" s="338">
        <v>3</v>
      </c>
      <c r="B9" s="20" t="s">
        <v>2</v>
      </c>
      <c r="C9" s="337" t="s">
        <v>354</v>
      </c>
      <c r="D9" s="337" t="s">
        <v>354</v>
      </c>
      <c r="E9" s="337" t="s">
        <v>354</v>
      </c>
      <c r="F9" s="337" t="s">
        <v>354</v>
      </c>
      <c r="G9" s="337" t="s">
        <v>354</v>
      </c>
      <c r="H9" s="337" t="s">
        <v>354</v>
      </c>
      <c r="I9" s="337" t="s">
        <v>354</v>
      </c>
      <c r="J9" s="337" t="s">
        <v>354</v>
      </c>
      <c r="K9" s="337" t="s">
        <v>354</v>
      </c>
      <c r="L9" s="337" t="s">
        <v>354</v>
      </c>
    </row>
    <row r="10" spans="1:12" ht="18.75">
      <c r="A10" s="338">
        <v>4</v>
      </c>
      <c r="B10" s="20" t="s">
        <v>3</v>
      </c>
      <c r="C10" s="337" t="s">
        <v>354</v>
      </c>
      <c r="D10" s="337" t="s">
        <v>354</v>
      </c>
      <c r="E10" s="337" t="s">
        <v>354</v>
      </c>
      <c r="F10" s="337" t="s">
        <v>354</v>
      </c>
      <c r="G10" s="337" t="s">
        <v>354</v>
      </c>
      <c r="H10" s="337" t="s">
        <v>354</v>
      </c>
      <c r="I10" s="337" t="s">
        <v>354</v>
      </c>
      <c r="J10" s="337" t="s">
        <v>354</v>
      </c>
      <c r="K10" s="337" t="s">
        <v>354</v>
      </c>
      <c r="L10" s="337" t="s">
        <v>354</v>
      </c>
    </row>
    <row r="11" spans="1:12" ht="18.75">
      <c r="A11" s="338">
        <v>5</v>
      </c>
      <c r="B11" s="20" t="s">
        <v>4</v>
      </c>
      <c r="C11" s="337" t="s">
        <v>354</v>
      </c>
      <c r="D11" s="337" t="s">
        <v>354</v>
      </c>
      <c r="E11" s="337" t="s">
        <v>354</v>
      </c>
      <c r="F11" s="337" t="s">
        <v>354</v>
      </c>
      <c r="G11" s="337" t="s">
        <v>354</v>
      </c>
      <c r="H11" s="337" t="s">
        <v>354</v>
      </c>
      <c r="I11" s="337" t="s">
        <v>354</v>
      </c>
      <c r="J11" s="337" t="s">
        <v>354</v>
      </c>
      <c r="K11" s="337" t="s">
        <v>354</v>
      </c>
      <c r="L11" s="337" t="s">
        <v>354</v>
      </c>
    </row>
    <row r="12" spans="1:12" ht="18.75">
      <c r="A12" s="338">
        <v>6</v>
      </c>
      <c r="B12" s="20" t="s">
        <v>5</v>
      </c>
      <c r="C12" s="337" t="s">
        <v>354</v>
      </c>
      <c r="D12" s="337" t="s">
        <v>354</v>
      </c>
      <c r="E12" s="337" t="s">
        <v>354</v>
      </c>
      <c r="F12" s="337" t="s">
        <v>354</v>
      </c>
      <c r="G12" s="337" t="s">
        <v>354</v>
      </c>
      <c r="H12" s="337" t="s">
        <v>354</v>
      </c>
      <c r="I12" s="337" t="s">
        <v>354</v>
      </c>
      <c r="J12" s="337" t="s">
        <v>354</v>
      </c>
      <c r="K12" s="337" t="s">
        <v>354</v>
      </c>
      <c r="L12" s="337" t="s">
        <v>354</v>
      </c>
    </row>
    <row r="13" spans="1:12" ht="18.75">
      <c r="A13" s="338">
        <v>7</v>
      </c>
      <c r="B13" s="20" t="s">
        <v>6</v>
      </c>
      <c r="C13" s="337" t="s">
        <v>354</v>
      </c>
      <c r="D13" s="337" t="s">
        <v>354</v>
      </c>
      <c r="E13" s="337" t="s">
        <v>354</v>
      </c>
      <c r="F13" s="337" t="s">
        <v>354</v>
      </c>
      <c r="G13" s="337" t="s">
        <v>354</v>
      </c>
      <c r="H13" s="337" t="s">
        <v>354</v>
      </c>
      <c r="I13" s="337" t="s">
        <v>354</v>
      </c>
      <c r="J13" s="337" t="s">
        <v>354</v>
      </c>
      <c r="K13" s="337" t="s">
        <v>354</v>
      </c>
      <c r="L13" s="337" t="s">
        <v>354</v>
      </c>
    </row>
    <row r="14" spans="1:12" ht="18.75">
      <c r="A14" s="338">
        <v>8</v>
      </c>
      <c r="B14" s="20" t="s">
        <v>8</v>
      </c>
      <c r="C14" s="337" t="s">
        <v>354</v>
      </c>
      <c r="D14" s="337" t="s">
        <v>354</v>
      </c>
      <c r="E14" s="337" t="s">
        <v>354</v>
      </c>
      <c r="F14" s="337" t="s">
        <v>354</v>
      </c>
      <c r="G14" s="337" t="s">
        <v>354</v>
      </c>
      <c r="H14" s="337" t="s">
        <v>354</v>
      </c>
      <c r="I14" s="337" t="s">
        <v>354</v>
      </c>
      <c r="J14" s="337" t="s">
        <v>354</v>
      </c>
      <c r="K14" s="337" t="s">
        <v>354</v>
      </c>
      <c r="L14" s="337" t="s">
        <v>354</v>
      </c>
    </row>
    <row r="15" spans="1:12" ht="18.75">
      <c r="A15" s="339">
        <v>9</v>
      </c>
      <c r="B15" s="18" t="s">
        <v>9</v>
      </c>
      <c r="C15" s="337" t="s">
        <v>354</v>
      </c>
      <c r="D15" s="337" t="s">
        <v>354</v>
      </c>
      <c r="E15" s="337" t="s">
        <v>354</v>
      </c>
      <c r="F15" s="337" t="s">
        <v>354</v>
      </c>
      <c r="G15" s="337" t="s">
        <v>354</v>
      </c>
      <c r="H15" s="337" t="s">
        <v>354</v>
      </c>
      <c r="I15" s="337" t="s">
        <v>354</v>
      </c>
      <c r="J15" s="337" t="s">
        <v>354</v>
      </c>
      <c r="K15" s="337" t="s">
        <v>354</v>
      </c>
      <c r="L15" s="337" t="s">
        <v>354</v>
      </c>
    </row>
    <row r="16" spans="1:12" ht="18.75">
      <c r="A16" s="339">
        <v>10</v>
      </c>
      <c r="B16" s="18" t="s">
        <v>10</v>
      </c>
      <c r="C16" s="337" t="s">
        <v>354</v>
      </c>
      <c r="D16" s="337" t="s">
        <v>354</v>
      </c>
      <c r="E16" s="337" t="s">
        <v>354</v>
      </c>
      <c r="F16" s="337" t="s">
        <v>354</v>
      </c>
      <c r="G16" s="337" t="s">
        <v>354</v>
      </c>
      <c r="H16" s="337" t="s">
        <v>354</v>
      </c>
      <c r="I16" s="337" t="s">
        <v>354</v>
      </c>
      <c r="J16" s="337" t="s">
        <v>354</v>
      </c>
      <c r="K16" s="337" t="s">
        <v>354</v>
      </c>
      <c r="L16" s="337" t="s">
        <v>354</v>
      </c>
    </row>
    <row r="17" spans="1:12" ht="18.75">
      <c r="A17" s="339">
        <v>11</v>
      </c>
      <c r="B17" s="18" t="s">
        <v>11</v>
      </c>
      <c r="C17" s="337" t="s">
        <v>354</v>
      </c>
      <c r="D17" s="337" t="s">
        <v>354</v>
      </c>
      <c r="E17" s="337" t="s">
        <v>354</v>
      </c>
      <c r="F17" s="337" t="s">
        <v>354</v>
      </c>
      <c r="G17" s="337" t="s">
        <v>354</v>
      </c>
      <c r="H17" s="337" t="s">
        <v>354</v>
      </c>
      <c r="I17" s="337" t="s">
        <v>354</v>
      </c>
      <c r="J17" s="337" t="s">
        <v>354</v>
      </c>
      <c r="K17" s="337" t="s">
        <v>354</v>
      </c>
      <c r="L17" s="337" t="s">
        <v>354</v>
      </c>
    </row>
    <row r="18" spans="1:12" ht="18.75">
      <c r="A18" s="339">
        <v>12</v>
      </c>
      <c r="B18" s="18" t="s">
        <v>13</v>
      </c>
      <c r="C18" s="337" t="s">
        <v>354</v>
      </c>
      <c r="D18" s="337" t="s">
        <v>354</v>
      </c>
      <c r="E18" s="337" t="s">
        <v>354</v>
      </c>
      <c r="F18" s="337" t="s">
        <v>354</v>
      </c>
      <c r="G18" s="337" t="s">
        <v>354</v>
      </c>
      <c r="H18" s="337" t="s">
        <v>354</v>
      </c>
      <c r="I18" s="337" t="s">
        <v>354</v>
      </c>
      <c r="J18" s="337" t="s">
        <v>354</v>
      </c>
      <c r="K18" s="337" t="s">
        <v>354</v>
      </c>
      <c r="L18" s="337" t="s">
        <v>354</v>
      </c>
    </row>
    <row r="19" spans="1:12" ht="18.75">
      <c r="A19" s="339">
        <v>13</v>
      </c>
      <c r="B19" s="18" t="s">
        <v>14</v>
      </c>
      <c r="C19" s="337" t="s">
        <v>354</v>
      </c>
      <c r="D19" s="337" t="s">
        <v>354</v>
      </c>
      <c r="E19" s="337" t="s">
        <v>354</v>
      </c>
      <c r="F19" s="337" t="s">
        <v>354</v>
      </c>
      <c r="G19" s="337" t="s">
        <v>354</v>
      </c>
      <c r="H19" s="337" t="s">
        <v>354</v>
      </c>
      <c r="I19" s="337" t="s">
        <v>354</v>
      </c>
      <c r="J19" s="337" t="s">
        <v>354</v>
      </c>
      <c r="K19" s="337" t="s">
        <v>354</v>
      </c>
      <c r="L19" s="337" t="s">
        <v>354</v>
      </c>
    </row>
    <row r="20" spans="1:12" ht="18.75">
      <c r="A20" s="339">
        <v>14</v>
      </c>
      <c r="B20" s="18" t="s">
        <v>15</v>
      </c>
      <c r="C20" s="337" t="s">
        <v>354</v>
      </c>
      <c r="D20" s="337" t="s">
        <v>354</v>
      </c>
      <c r="E20" s="337" t="s">
        <v>354</v>
      </c>
      <c r="F20" s="337" t="s">
        <v>354</v>
      </c>
      <c r="G20" s="337" t="s">
        <v>354</v>
      </c>
      <c r="H20" s="337" t="s">
        <v>354</v>
      </c>
      <c r="I20" s="337" t="s">
        <v>354</v>
      </c>
      <c r="J20" s="337" t="s">
        <v>354</v>
      </c>
      <c r="K20" s="337" t="s">
        <v>354</v>
      </c>
      <c r="L20" s="337" t="s">
        <v>354</v>
      </c>
    </row>
    <row r="21" spans="1:12" ht="18.75">
      <c r="A21" s="338">
        <v>15</v>
      </c>
      <c r="B21" s="20" t="s">
        <v>16</v>
      </c>
      <c r="C21" s="337" t="s">
        <v>354</v>
      </c>
      <c r="D21" s="337" t="s">
        <v>354</v>
      </c>
      <c r="E21" s="337" t="s">
        <v>354</v>
      </c>
      <c r="F21" s="337" t="s">
        <v>354</v>
      </c>
      <c r="G21" s="337" t="s">
        <v>354</v>
      </c>
      <c r="H21" s="337" t="s">
        <v>354</v>
      </c>
      <c r="I21" s="337" t="s">
        <v>354</v>
      </c>
      <c r="J21" s="337" t="s">
        <v>354</v>
      </c>
      <c r="K21" s="337" t="s">
        <v>354</v>
      </c>
      <c r="L21" s="337" t="s">
        <v>354</v>
      </c>
    </row>
    <row r="22" spans="1:12" ht="18.75">
      <c r="A22" s="338">
        <v>16</v>
      </c>
      <c r="B22" s="20" t="s">
        <v>17</v>
      </c>
      <c r="C22" s="337" t="s">
        <v>354</v>
      </c>
      <c r="D22" s="337" t="s">
        <v>354</v>
      </c>
      <c r="E22" s="337" t="s">
        <v>354</v>
      </c>
      <c r="F22" s="337" t="s">
        <v>354</v>
      </c>
      <c r="G22" s="337" t="s">
        <v>354</v>
      </c>
      <c r="H22" s="337" t="s">
        <v>354</v>
      </c>
      <c r="I22" s="337" t="s">
        <v>354</v>
      </c>
      <c r="J22" s="337" t="s">
        <v>354</v>
      </c>
      <c r="K22" s="337" t="s">
        <v>354</v>
      </c>
      <c r="L22" s="337" t="s">
        <v>354</v>
      </c>
    </row>
    <row r="23" spans="1:12" ht="18.75">
      <c r="A23" s="338">
        <v>17</v>
      </c>
      <c r="B23" s="20" t="s">
        <v>19</v>
      </c>
      <c r="C23" s="337" t="s">
        <v>354</v>
      </c>
      <c r="D23" s="337" t="s">
        <v>354</v>
      </c>
      <c r="E23" s="337" t="s">
        <v>354</v>
      </c>
      <c r="F23" s="337" t="s">
        <v>354</v>
      </c>
      <c r="G23" s="337" t="s">
        <v>354</v>
      </c>
      <c r="H23" s="337" t="s">
        <v>354</v>
      </c>
      <c r="I23" s="337" t="s">
        <v>354</v>
      </c>
      <c r="J23" s="337" t="s">
        <v>354</v>
      </c>
      <c r="K23" s="337" t="s">
        <v>354</v>
      </c>
      <c r="L23" s="337" t="s">
        <v>354</v>
      </c>
    </row>
    <row r="24" spans="1:12" ht="18.75">
      <c r="A24" s="338">
        <v>18</v>
      </c>
      <c r="B24" s="20" t="s">
        <v>7</v>
      </c>
      <c r="C24" s="337" t="s">
        <v>354</v>
      </c>
      <c r="D24" s="337" t="s">
        <v>354</v>
      </c>
      <c r="E24" s="337" t="s">
        <v>354</v>
      </c>
      <c r="F24" s="337" t="s">
        <v>354</v>
      </c>
      <c r="G24" s="337" t="s">
        <v>354</v>
      </c>
      <c r="H24" s="337" t="s">
        <v>354</v>
      </c>
      <c r="I24" s="337" t="s">
        <v>354</v>
      </c>
      <c r="J24" s="337" t="s">
        <v>354</v>
      </c>
      <c r="K24" s="337" t="s">
        <v>354</v>
      </c>
      <c r="L24" s="337" t="s">
        <v>354</v>
      </c>
    </row>
    <row r="25" spans="1:12" ht="18.75">
      <c r="A25" s="338">
        <v>19</v>
      </c>
      <c r="B25" s="20" t="s">
        <v>20</v>
      </c>
      <c r="C25" s="337" t="s">
        <v>354</v>
      </c>
      <c r="D25" s="337" t="s">
        <v>354</v>
      </c>
      <c r="E25" s="337" t="s">
        <v>354</v>
      </c>
      <c r="F25" s="337" t="s">
        <v>354</v>
      </c>
      <c r="G25" s="337" t="s">
        <v>354</v>
      </c>
      <c r="H25" s="337" t="s">
        <v>354</v>
      </c>
      <c r="I25" s="337" t="s">
        <v>354</v>
      </c>
      <c r="J25" s="337" t="s">
        <v>354</v>
      </c>
      <c r="K25" s="337" t="s">
        <v>354</v>
      </c>
      <c r="L25" s="337" t="s">
        <v>354</v>
      </c>
    </row>
    <row r="26" spans="1:12" ht="18.75">
      <c r="A26" s="338">
        <v>20</v>
      </c>
      <c r="B26" s="20" t="s">
        <v>18</v>
      </c>
      <c r="C26" s="337" t="s">
        <v>354</v>
      </c>
      <c r="D26" s="337" t="s">
        <v>354</v>
      </c>
      <c r="E26" s="337" t="s">
        <v>354</v>
      </c>
      <c r="F26" s="337" t="s">
        <v>354</v>
      </c>
      <c r="G26" s="337" t="s">
        <v>354</v>
      </c>
      <c r="H26" s="337" t="s">
        <v>354</v>
      </c>
      <c r="I26" s="337" t="s">
        <v>354</v>
      </c>
      <c r="J26" s="337" t="s">
        <v>354</v>
      </c>
      <c r="K26" s="337" t="s">
        <v>354</v>
      </c>
      <c r="L26" s="337" t="s">
        <v>354</v>
      </c>
    </row>
    <row r="27" spans="1:12" ht="18.75">
      <c r="A27" s="338">
        <v>21</v>
      </c>
      <c r="B27" s="20" t="s">
        <v>12</v>
      </c>
      <c r="C27" s="337" t="s">
        <v>354</v>
      </c>
      <c r="D27" s="337" t="s">
        <v>354</v>
      </c>
      <c r="E27" s="337" t="s">
        <v>354</v>
      </c>
      <c r="F27" s="337" t="s">
        <v>354</v>
      </c>
      <c r="G27" s="337" t="s">
        <v>354</v>
      </c>
      <c r="H27" s="337" t="s">
        <v>354</v>
      </c>
      <c r="I27" s="337" t="s">
        <v>354</v>
      </c>
      <c r="J27" s="337" t="s">
        <v>354</v>
      </c>
      <c r="K27" s="337" t="s">
        <v>354</v>
      </c>
      <c r="L27" s="337" t="s">
        <v>354</v>
      </c>
    </row>
    <row r="28" spans="1:12" ht="18.75">
      <c r="A28" s="338">
        <v>22</v>
      </c>
      <c r="B28" s="20" t="s">
        <v>113</v>
      </c>
      <c r="C28" s="337" t="s">
        <v>354</v>
      </c>
      <c r="D28" s="337" t="s">
        <v>354</v>
      </c>
      <c r="E28" s="337" t="s">
        <v>354</v>
      </c>
      <c r="F28" s="337" t="s">
        <v>354</v>
      </c>
      <c r="G28" s="337" t="s">
        <v>354</v>
      </c>
      <c r="H28" s="337" t="s">
        <v>354</v>
      </c>
      <c r="I28" s="337" t="s">
        <v>354</v>
      </c>
      <c r="J28" s="337" t="s">
        <v>354</v>
      </c>
      <c r="K28" s="337" t="s">
        <v>354</v>
      </c>
      <c r="L28" s="337" t="s">
        <v>354</v>
      </c>
    </row>
    <row r="29" spans="1:12" ht="18.75">
      <c r="A29" s="338">
        <v>23</v>
      </c>
      <c r="B29" s="20" t="s">
        <v>114</v>
      </c>
      <c r="C29" s="337" t="s">
        <v>354</v>
      </c>
      <c r="D29" s="337" t="s">
        <v>354</v>
      </c>
      <c r="E29" s="337" t="s">
        <v>354</v>
      </c>
      <c r="F29" s="337" t="s">
        <v>354</v>
      </c>
      <c r="G29" s="337" t="s">
        <v>354</v>
      </c>
      <c r="H29" s="337" t="s">
        <v>354</v>
      </c>
      <c r="I29" s="337" t="s">
        <v>354</v>
      </c>
      <c r="J29" s="337" t="s">
        <v>354</v>
      </c>
      <c r="K29" s="337" t="s">
        <v>354</v>
      </c>
      <c r="L29" s="337" t="s">
        <v>354</v>
      </c>
    </row>
    <row r="30" spans="1:12" ht="18.75">
      <c r="A30" s="338">
        <v>24</v>
      </c>
      <c r="B30" s="20" t="s">
        <v>115</v>
      </c>
      <c r="C30" s="337" t="s">
        <v>354</v>
      </c>
      <c r="D30" s="337" t="s">
        <v>354</v>
      </c>
      <c r="E30" s="337" t="s">
        <v>354</v>
      </c>
      <c r="F30" s="337" t="s">
        <v>354</v>
      </c>
      <c r="G30" s="337" t="s">
        <v>354</v>
      </c>
      <c r="H30" s="337" t="s">
        <v>354</v>
      </c>
      <c r="I30" s="337" t="s">
        <v>354</v>
      </c>
      <c r="J30" s="337" t="s">
        <v>354</v>
      </c>
      <c r="K30" s="337" t="s">
        <v>354</v>
      </c>
      <c r="L30" s="337" t="s">
        <v>354</v>
      </c>
    </row>
    <row r="31" spans="1:12" ht="18.75">
      <c r="A31" s="338">
        <v>25</v>
      </c>
      <c r="B31" s="20" t="s">
        <v>116</v>
      </c>
      <c r="C31" s="337" t="s">
        <v>354</v>
      </c>
      <c r="D31" s="337" t="s">
        <v>354</v>
      </c>
      <c r="E31" s="337" t="s">
        <v>354</v>
      </c>
      <c r="F31" s="337" t="s">
        <v>354</v>
      </c>
      <c r="G31" s="337" t="s">
        <v>354</v>
      </c>
      <c r="H31" s="337" t="s">
        <v>354</v>
      </c>
      <c r="I31" s="337" t="s">
        <v>354</v>
      </c>
      <c r="J31" s="337" t="s">
        <v>354</v>
      </c>
      <c r="K31" s="337" t="s">
        <v>354</v>
      </c>
      <c r="L31" s="337" t="s">
        <v>354</v>
      </c>
    </row>
    <row r="32" spans="1:12" ht="18.75">
      <c r="A32" s="338">
        <v>26</v>
      </c>
      <c r="B32" s="20" t="s">
        <v>117</v>
      </c>
      <c r="C32" s="337" t="s">
        <v>354</v>
      </c>
      <c r="D32" s="337" t="s">
        <v>354</v>
      </c>
      <c r="E32" s="337" t="s">
        <v>354</v>
      </c>
      <c r="F32" s="337" t="s">
        <v>354</v>
      </c>
      <c r="G32" s="337" t="s">
        <v>354</v>
      </c>
      <c r="H32" s="337" t="s">
        <v>354</v>
      </c>
      <c r="I32" s="337" t="s">
        <v>354</v>
      </c>
      <c r="J32" s="337" t="s">
        <v>354</v>
      </c>
      <c r="K32" s="337" t="s">
        <v>354</v>
      </c>
      <c r="L32" s="337" t="s">
        <v>354</v>
      </c>
    </row>
    <row r="33" spans="1:12" ht="18.75">
      <c r="A33" s="338">
        <v>27</v>
      </c>
      <c r="B33" s="20" t="s">
        <v>118</v>
      </c>
      <c r="C33" s="337" t="s">
        <v>354</v>
      </c>
      <c r="D33" s="337" t="s">
        <v>354</v>
      </c>
      <c r="E33" s="337" t="s">
        <v>354</v>
      </c>
      <c r="F33" s="337" t="s">
        <v>354</v>
      </c>
      <c r="G33" s="337" t="s">
        <v>354</v>
      </c>
      <c r="H33" s="337" t="s">
        <v>354</v>
      </c>
      <c r="I33" s="337" t="s">
        <v>354</v>
      </c>
      <c r="J33" s="337" t="s">
        <v>354</v>
      </c>
      <c r="K33" s="337" t="s">
        <v>354</v>
      </c>
      <c r="L33" s="337" t="s">
        <v>354</v>
      </c>
    </row>
    <row r="34" spans="1:12" ht="43.5" customHeight="1">
      <c r="A34" s="740" t="s">
        <v>365</v>
      </c>
      <c r="B34" s="740"/>
      <c r="C34" s="337" t="s">
        <v>354</v>
      </c>
      <c r="D34" s="337" t="s">
        <v>354</v>
      </c>
      <c r="E34" s="337" t="s">
        <v>354</v>
      </c>
      <c r="F34" s="337" t="s">
        <v>354</v>
      </c>
      <c r="G34" s="337" t="s">
        <v>354</v>
      </c>
      <c r="H34" s="337" t="s">
        <v>354</v>
      </c>
      <c r="I34" s="337" t="s">
        <v>354</v>
      </c>
      <c r="J34" s="337" t="s">
        <v>354</v>
      </c>
      <c r="K34" s="337" t="s">
        <v>354</v>
      </c>
      <c r="L34" s="337" t="s">
        <v>354</v>
      </c>
    </row>
  </sheetData>
  <mergeCells count="4">
    <mergeCell ref="A4:A5"/>
    <mergeCell ref="B4:B5"/>
    <mergeCell ref="C4:L4"/>
    <mergeCell ref="A34:B3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N136"/>
  <sheetViews>
    <sheetView workbookViewId="0">
      <selection activeCell="L29" sqref="L29"/>
    </sheetView>
  </sheetViews>
  <sheetFormatPr defaultRowHeight="15"/>
  <cols>
    <col min="1" max="1" width="4.42578125" customWidth="1"/>
    <col min="2" max="2" width="19.5703125" bestFit="1" customWidth="1"/>
    <col min="3" max="12" width="8.5703125" style="1" customWidth="1"/>
  </cols>
  <sheetData>
    <row r="1" spans="1:12" ht="16.5" thickBot="1">
      <c r="B1" s="427" t="s">
        <v>35</v>
      </c>
    </row>
    <row r="2" spans="1:12" ht="42" customHeight="1">
      <c r="A2" s="737" t="s">
        <v>182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8"/>
    </row>
    <row r="3" spans="1:12" ht="36" customHeight="1">
      <c r="A3" s="706" t="s">
        <v>183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35"/>
    </row>
    <row r="4" spans="1:12" ht="15" customHeight="1">
      <c r="B4" s="4"/>
      <c r="C4" s="680" t="s">
        <v>191</v>
      </c>
      <c r="D4" s="743"/>
      <c r="E4" s="743"/>
      <c r="F4" s="743"/>
      <c r="G4" s="743"/>
      <c r="H4" s="743"/>
      <c r="I4" s="743"/>
      <c r="J4" s="743"/>
      <c r="K4" s="743"/>
      <c r="L4" s="681"/>
    </row>
    <row r="5" spans="1:12">
      <c r="B5" s="4"/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>
      <c r="A6">
        <v>1</v>
      </c>
      <c r="B6" s="47" t="s">
        <v>0</v>
      </c>
      <c r="C6" s="8">
        <v>25</v>
      </c>
      <c r="D6" s="8">
        <v>24.5</v>
      </c>
      <c r="E6" s="8">
        <v>24</v>
      </c>
      <c r="F6" s="9">
        <v>23.5</v>
      </c>
      <c r="G6" s="9">
        <v>23</v>
      </c>
      <c r="H6" s="8">
        <v>22.5</v>
      </c>
      <c r="I6" s="8">
        <v>22</v>
      </c>
      <c r="J6" s="8">
        <v>21.5</v>
      </c>
      <c r="K6" s="8">
        <v>21</v>
      </c>
      <c r="L6" s="8">
        <v>20.5</v>
      </c>
    </row>
    <row r="7" spans="1:12">
      <c r="A7">
        <v>2</v>
      </c>
      <c r="B7" s="47" t="s">
        <v>1</v>
      </c>
      <c r="C7" s="8">
        <v>25</v>
      </c>
      <c r="D7" s="8">
        <v>24.5</v>
      </c>
      <c r="E7" s="8">
        <v>24</v>
      </c>
      <c r="F7" s="9">
        <v>23.5</v>
      </c>
      <c r="G7" s="9">
        <v>23</v>
      </c>
      <c r="H7" s="8">
        <v>22.5</v>
      </c>
      <c r="I7" s="8">
        <v>22</v>
      </c>
      <c r="J7" s="8">
        <v>21.5</v>
      </c>
      <c r="K7" s="8">
        <v>21</v>
      </c>
      <c r="L7" s="8">
        <v>20.5</v>
      </c>
    </row>
    <row r="8" spans="1:12">
      <c r="A8">
        <v>3</v>
      </c>
      <c r="B8" s="47" t="s">
        <v>2</v>
      </c>
      <c r="C8" s="8">
        <v>25</v>
      </c>
      <c r="D8" s="8">
        <v>24.5</v>
      </c>
      <c r="E8" s="8">
        <v>24</v>
      </c>
      <c r="F8" s="9">
        <v>23.5</v>
      </c>
      <c r="G8" s="9">
        <v>23</v>
      </c>
      <c r="H8" s="8">
        <v>22.5</v>
      </c>
      <c r="I8" s="8">
        <v>22</v>
      </c>
      <c r="J8" s="8">
        <v>21.5</v>
      </c>
      <c r="K8" s="8">
        <v>21</v>
      </c>
      <c r="L8" s="8">
        <v>20.5</v>
      </c>
    </row>
    <row r="9" spans="1:12">
      <c r="A9">
        <v>4</v>
      </c>
      <c r="B9" s="47" t="s">
        <v>3</v>
      </c>
      <c r="C9" s="8">
        <v>25</v>
      </c>
      <c r="D9" s="8">
        <v>24.5</v>
      </c>
      <c r="E9" s="8">
        <v>24</v>
      </c>
      <c r="F9" s="9">
        <v>23.5</v>
      </c>
      <c r="G9" s="9">
        <v>23</v>
      </c>
      <c r="H9" s="8">
        <v>22.5</v>
      </c>
      <c r="I9" s="8">
        <v>22</v>
      </c>
      <c r="J9" s="8">
        <v>21.5</v>
      </c>
      <c r="K9" s="8">
        <v>21</v>
      </c>
      <c r="L9" s="8">
        <v>20.5</v>
      </c>
    </row>
    <row r="10" spans="1:12">
      <c r="A10">
        <v>5</v>
      </c>
      <c r="B10" s="47" t="s">
        <v>4</v>
      </c>
      <c r="C10" s="8">
        <v>25</v>
      </c>
      <c r="D10" s="8">
        <v>24.5</v>
      </c>
      <c r="E10" s="8">
        <v>24</v>
      </c>
      <c r="F10" s="9">
        <v>23.5</v>
      </c>
      <c r="G10" s="9">
        <v>23</v>
      </c>
      <c r="H10" s="8">
        <v>22.5</v>
      </c>
      <c r="I10" s="8">
        <v>22</v>
      </c>
      <c r="J10" s="8">
        <v>21.5</v>
      </c>
      <c r="K10" s="8">
        <v>21</v>
      </c>
      <c r="L10" s="8">
        <v>20.5</v>
      </c>
    </row>
    <row r="11" spans="1:12">
      <c r="A11">
        <v>6</v>
      </c>
      <c r="B11" s="47" t="s">
        <v>5</v>
      </c>
      <c r="C11" s="8">
        <v>25</v>
      </c>
      <c r="D11" s="8">
        <v>24.5</v>
      </c>
      <c r="E11" s="8">
        <v>24</v>
      </c>
      <c r="F11" s="9">
        <v>23.5</v>
      </c>
      <c r="G11" s="9">
        <v>23</v>
      </c>
      <c r="H11" s="8">
        <v>22.5</v>
      </c>
      <c r="I11" s="8">
        <v>22</v>
      </c>
      <c r="J11" s="8">
        <v>21.5</v>
      </c>
      <c r="K11" s="8">
        <v>21</v>
      </c>
      <c r="L11" s="8">
        <v>20.5</v>
      </c>
    </row>
    <row r="12" spans="1:12">
      <c r="A12">
        <v>7</v>
      </c>
      <c r="B12" s="47" t="s">
        <v>6</v>
      </c>
      <c r="C12" s="8">
        <v>25</v>
      </c>
      <c r="D12" s="8">
        <v>24.5</v>
      </c>
      <c r="E12" s="8">
        <v>24</v>
      </c>
      <c r="F12" s="9">
        <v>23.5</v>
      </c>
      <c r="G12" s="9">
        <v>23</v>
      </c>
      <c r="H12" s="8">
        <v>22.5</v>
      </c>
      <c r="I12" s="8">
        <v>22</v>
      </c>
      <c r="J12" s="8">
        <v>21.5</v>
      </c>
      <c r="K12" s="8">
        <v>21</v>
      </c>
      <c r="L12" s="8">
        <v>20.5</v>
      </c>
    </row>
    <row r="13" spans="1:12">
      <c r="A13">
        <v>8</v>
      </c>
      <c r="B13" s="47" t="s">
        <v>7</v>
      </c>
      <c r="C13" s="8">
        <v>25</v>
      </c>
      <c r="D13" s="8">
        <v>24.5</v>
      </c>
      <c r="E13" s="8">
        <v>24</v>
      </c>
      <c r="F13" s="9">
        <v>23.5</v>
      </c>
      <c r="G13" s="9">
        <v>23</v>
      </c>
      <c r="H13" s="8">
        <v>22.5</v>
      </c>
      <c r="I13" s="8">
        <v>22</v>
      </c>
      <c r="J13" s="8">
        <v>21.5</v>
      </c>
      <c r="K13" s="8">
        <v>21</v>
      </c>
      <c r="L13" s="8">
        <v>20.5</v>
      </c>
    </row>
    <row r="14" spans="1:12">
      <c r="A14">
        <v>9</v>
      </c>
      <c r="B14" s="47" t="s">
        <v>8</v>
      </c>
      <c r="C14" s="8">
        <v>25</v>
      </c>
      <c r="D14" s="8">
        <v>24.5</v>
      </c>
      <c r="E14" s="8">
        <v>24</v>
      </c>
      <c r="F14" s="9">
        <v>23.5</v>
      </c>
      <c r="G14" s="9">
        <v>23</v>
      </c>
      <c r="H14" s="8">
        <v>22.5</v>
      </c>
      <c r="I14" s="8">
        <v>22</v>
      </c>
      <c r="J14" s="8">
        <v>21.5</v>
      </c>
      <c r="K14" s="8">
        <v>21</v>
      </c>
      <c r="L14" s="8">
        <v>20.5</v>
      </c>
    </row>
    <row r="15" spans="1:12">
      <c r="A15">
        <v>10</v>
      </c>
      <c r="B15" s="47" t="s">
        <v>9</v>
      </c>
      <c r="C15" s="8">
        <v>25</v>
      </c>
      <c r="D15" s="8">
        <v>24.5</v>
      </c>
      <c r="E15" s="8">
        <v>24</v>
      </c>
      <c r="F15" s="9">
        <v>23.5</v>
      </c>
      <c r="G15" s="9">
        <v>23</v>
      </c>
      <c r="H15" s="8">
        <v>22.5</v>
      </c>
      <c r="I15" s="8">
        <v>22</v>
      </c>
      <c r="J15" s="8">
        <v>21.5</v>
      </c>
      <c r="K15" s="8">
        <v>21</v>
      </c>
      <c r="L15" s="8">
        <v>20.5</v>
      </c>
    </row>
    <row r="16" spans="1:12">
      <c r="A16">
        <v>11</v>
      </c>
      <c r="B16" s="47" t="s">
        <v>10</v>
      </c>
      <c r="C16" s="8">
        <v>25</v>
      </c>
      <c r="D16" s="8">
        <v>24.5</v>
      </c>
      <c r="E16" s="8">
        <v>24</v>
      </c>
      <c r="F16" s="9">
        <v>23.5</v>
      </c>
      <c r="G16" s="9">
        <v>23</v>
      </c>
      <c r="H16" s="8">
        <v>22.5</v>
      </c>
      <c r="I16" s="8">
        <v>22</v>
      </c>
      <c r="J16" s="8">
        <v>21.5</v>
      </c>
      <c r="K16" s="8">
        <v>21</v>
      </c>
      <c r="L16" s="8">
        <v>20.5</v>
      </c>
    </row>
    <row r="17" spans="1:14">
      <c r="A17">
        <v>12</v>
      </c>
      <c r="B17" s="47" t="s">
        <v>11</v>
      </c>
      <c r="C17" s="8">
        <v>25</v>
      </c>
      <c r="D17" s="8">
        <v>24.5</v>
      </c>
      <c r="E17" s="8">
        <v>24</v>
      </c>
      <c r="F17" s="9">
        <v>23.5</v>
      </c>
      <c r="G17" s="9">
        <v>23</v>
      </c>
      <c r="H17" s="8">
        <v>22.5</v>
      </c>
      <c r="I17" s="8">
        <v>22</v>
      </c>
      <c r="J17" s="8">
        <v>21.5</v>
      </c>
      <c r="K17" s="8">
        <v>21</v>
      </c>
      <c r="L17" s="8">
        <v>20.5</v>
      </c>
    </row>
    <row r="18" spans="1:14">
      <c r="A18">
        <v>13</v>
      </c>
      <c r="B18" s="47" t="s">
        <v>12</v>
      </c>
      <c r="C18" s="8">
        <v>25</v>
      </c>
      <c r="D18" s="8">
        <v>24.5</v>
      </c>
      <c r="E18" s="8">
        <v>24</v>
      </c>
      <c r="F18" s="9">
        <v>23.5</v>
      </c>
      <c r="G18" s="9">
        <v>23</v>
      </c>
      <c r="H18" s="8">
        <v>22.5</v>
      </c>
      <c r="I18" s="8">
        <v>22</v>
      </c>
      <c r="J18" s="8">
        <v>21.5</v>
      </c>
      <c r="K18" s="8">
        <v>21</v>
      </c>
      <c r="L18" s="8">
        <v>20.5</v>
      </c>
    </row>
    <row r="19" spans="1:14">
      <c r="A19">
        <v>14</v>
      </c>
      <c r="B19" s="47" t="s">
        <v>13</v>
      </c>
      <c r="C19" s="8">
        <v>25</v>
      </c>
      <c r="D19" s="8">
        <v>24.5</v>
      </c>
      <c r="E19" s="8">
        <v>24</v>
      </c>
      <c r="F19" s="9">
        <v>23.5</v>
      </c>
      <c r="G19" s="9">
        <v>23</v>
      </c>
      <c r="H19" s="8">
        <v>22.5</v>
      </c>
      <c r="I19" s="8">
        <v>22</v>
      </c>
      <c r="J19" s="8">
        <v>21.5</v>
      </c>
      <c r="K19" s="8">
        <v>21</v>
      </c>
      <c r="L19" s="8">
        <v>20.5</v>
      </c>
    </row>
    <row r="20" spans="1:14">
      <c r="A20">
        <v>15</v>
      </c>
      <c r="B20" s="47" t="s">
        <v>14</v>
      </c>
      <c r="C20" s="8">
        <v>25</v>
      </c>
      <c r="D20" s="8">
        <v>24.5</v>
      </c>
      <c r="E20" s="8">
        <v>24</v>
      </c>
      <c r="F20" s="9">
        <v>23.5</v>
      </c>
      <c r="G20" s="9">
        <v>23</v>
      </c>
      <c r="H20" s="8">
        <v>22.5</v>
      </c>
      <c r="I20" s="8">
        <v>22</v>
      </c>
      <c r="J20" s="8">
        <v>21.5</v>
      </c>
      <c r="K20" s="8">
        <v>21</v>
      </c>
      <c r="L20" s="8">
        <v>20.5</v>
      </c>
    </row>
    <row r="21" spans="1:14">
      <c r="A21">
        <v>16</v>
      </c>
      <c r="B21" s="47" t="s">
        <v>15</v>
      </c>
      <c r="C21" s="8">
        <v>25</v>
      </c>
      <c r="D21" s="8">
        <v>24.5</v>
      </c>
      <c r="E21" s="8">
        <v>24</v>
      </c>
      <c r="F21" s="9">
        <v>23.5</v>
      </c>
      <c r="G21" s="9">
        <v>23</v>
      </c>
      <c r="H21" s="8">
        <v>22.5</v>
      </c>
      <c r="I21" s="8">
        <v>22</v>
      </c>
      <c r="J21" s="8">
        <v>21.5</v>
      </c>
      <c r="K21" s="8">
        <v>21</v>
      </c>
      <c r="L21" s="8">
        <v>20.5</v>
      </c>
    </row>
    <row r="22" spans="1:14">
      <c r="A22">
        <v>17</v>
      </c>
      <c r="B22" s="47" t="s">
        <v>16</v>
      </c>
      <c r="C22" s="8">
        <v>25</v>
      </c>
      <c r="D22" s="8">
        <v>24.5</v>
      </c>
      <c r="E22" s="8">
        <v>24</v>
      </c>
      <c r="F22" s="9">
        <v>23.5</v>
      </c>
      <c r="G22" s="9">
        <v>23</v>
      </c>
      <c r="H22" s="8">
        <v>22.5</v>
      </c>
      <c r="I22" s="8">
        <v>22</v>
      </c>
      <c r="J22" s="8">
        <v>21.5</v>
      </c>
      <c r="K22" s="8">
        <v>21</v>
      </c>
      <c r="L22" s="8">
        <v>20.5</v>
      </c>
    </row>
    <row r="23" spans="1:14">
      <c r="A23">
        <v>18</v>
      </c>
      <c r="B23" s="47" t="s">
        <v>17</v>
      </c>
      <c r="C23" s="8">
        <v>25</v>
      </c>
      <c r="D23" s="8">
        <v>24.5</v>
      </c>
      <c r="E23" s="8">
        <v>24</v>
      </c>
      <c r="F23" s="9">
        <v>23.5</v>
      </c>
      <c r="G23" s="9">
        <v>23</v>
      </c>
      <c r="H23" s="8">
        <v>22.5</v>
      </c>
      <c r="I23" s="8">
        <v>22</v>
      </c>
      <c r="J23" s="8">
        <v>21.5</v>
      </c>
      <c r="K23" s="8">
        <v>21</v>
      </c>
      <c r="L23" s="8">
        <v>20.5</v>
      </c>
    </row>
    <row r="24" spans="1:14">
      <c r="A24">
        <v>19</v>
      </c>
      <c r="B24" s="47" t="s">
        <v>18</v>
      </c>
      <c r="C24" s="8">
        <v>25</v>
      </c>
      <c r="D24" s="8">
        <v>24.5</v>
      </c>
      <c r="E24" s="8">
        <v>24</v>
      </c>
      <c r="F24" s="9">
        <v>23.5</v>
      </c>
      <c r="G24" s="9">
        <v>23</v>
      </c>
      <c r="H24" s="8">
        <v>22.5</v>
      </c>
      <c r="I24" s="8">
        <v>22</v>
      </c>
      <c r="J24" s="8">
        <v>21.5</v>
      </c>
      <c r="K24" s="8">
        <v>21</v>
      </c>
      <c r="L24" s="8">
        <v>20.5</v>
      </c>
    </row>
    <row r="25" spans="1:14">
      <c r="A25">
        <v>20</v>
      </c>
      <c r="B25" s="47" t="s">
        <v>19</v>
      </c>
      <c r="C25" s="8">
        <v>25</v>
      </c>
      <c r="D25" s="8">
        <v>24.5</v>
      </c>
      <c r="E25" s="8">
        <v>24</v>
      </c>
      <c r="F25" s="9">
        <v>23.5</v>
      </c>
      <c r="G25" s="9">
        <v>23</v>
      </c>
      <c r="H25" s="8">
        <v>22.5</v>
      </c>
      <c r="I25" s="8">
        <v>22</v>
      </c>
      <c r="J25" s="8">
        <v>21.5</v>
      </c>
      <c r="K25" s="8">
        <v>21</v>
      </c>
      <c r="L25" s="8">
        <v>20.5</v>
      </c>
      <c r="M25" s="7"/>
      <c r="N25" s="2"/>
    </row>
    <row r="26" spans="1:14">
      <c r="A26">
        <v>21</v>
      </c>
      <c r="B26" s="47" t="s">
        <v>20</v>
      </c>
      <c r="C26" s="8">
        <v>25</v>
      </c>
      <c r="D26" s="8">
        <v>24.5</v>
      </c>
      <c r="E26" s="8">
        <v>24</v>
      </c>
      <c r="F26" s="9">
        <v>23.5</v>
      </c>
      <c r="G26" s="9">
        <v>23</v>
      </c>
      <c r="H26" s="8">
        <v>22.5</v>
      </c>
      <c r="I26" s="8">
        <v>22</v>
      </c>
      <c r="J26" s="8">
        <v>21.5</v>
      </c>
      <c r="K26" s="8">
        <v>21</v>
      </c>
      <c r="L26" s="8">
        <v>20.5</v>
      </c>
    </row>
    <row r="27" spans="1:14">
      <c r="B27" s="6" t="s">
        <v>21</v>
      </c>
      <c r="C27" s="8">
        <v>25</v>
      </c>
      <c r="D27" s="8">
        <v>24.5</v>
      </c>
      <c r="E27" s="8">
        <v>24</v>
      </c>
      <c r="F27" s="9">
        <v>23.5</v>
      </c>
      <c r="G27" s="9">
        <v>23</v>
      </c>
      <c r="H27" s="8">
        <v>22.5</v>
      </c>
      <c r="I27" s="8">
        <v>22</v>
      </c>
      <c r="J27" s="8">
        <v>21.5</v>
      </c>
      <c r="K27" s="8">
        <v>21</v>
      </c>
      <c r="L27" s="8">
        <v>20.5</v>
      </c>
    </row>
    <row r="28" spans="1:14">
      <c r="B28" s="6" t="s">
        <v>28</v>
      </c>
      <c r="C28" s="8">
        <v>25</v>
      </c>
      <c r="D28" s="8">
        <v>24.5</v>
      </c>
      <c r="E28" s="8">
        <v>24</v>
      </c>
      <c r="F28" s="9">
        <v>23.5</v>
      </c>
      <c r="G28" s="9">
        <v>23</v>
      </c>
      <c r="H28" s="8">
        <v>22.5</v>
      </c>
      <c r="I28" s="8">
        <v>22</v>
      </c>
      <c r="J28" s="8">
        <v>21.5</v>
      </c>
      <c r="K28" s="8">
        <v>21</v>
      </c>
      <c r="L28" s="8">
        <v>20.5</v>
      </c>
    </row>
    <row r="29" spans="1:14" ht="30">
      <c r="B29" s="606" t="s">
        <v>607</v>
      </c>
      <c r="C29" s="8">
        <v>25</v>
      </c>
      <c r="D29" s="8">
        <v>24.5</v>
      </c>
      <c r="E29" s="8">
        <v>24</v>
      </c>
      <c r="F29" s="9">
        <v>23.5</v>
      </c>
      <c r="G29" s="9">
        <v>23</v>
      </c>
      <c r="H29" s="8">
        <v>22.5</v>
      </c>
      <c r="I29" s="8">
        <v>22</v>
      </c>
      <c r="J29" s="8">
        <v>21.5</v>
      </c>
      <c r="K29" s="8">
        <v>21</v>
      </c>
      <c r="L29" s="8">
        <v>20.5</v>
      </c>
    </row>
    <row r="88" spans="3:12">
      <c r="C88" s="3"/>
      <c r="D88" s="3"/>
      <c r="E88" s="3"/>
      <c r="F88"/>
      <c r="G88"/>
      <c r="H88"/>
      <c r="I88"/>
      <c r="J88"/>
      <c r="K88"/>
      <c r="L88"/>
    </row>
    <row r="89" spans="3:12">
      <c r="C89" s="3"/>
      <c r="D89" s="3"/>
      <c r="E89" s="3"/>
      <c r="F89"/>
      <c r="G89"/>
      <c r="H89"/>
      <c r="I89"/>
      <c r="J89"/>
      <c r="K89"/>
      <c r="L89"/>
    </row>
    <row r="90" spans="3:12">
      <c r="C90" s="3"/>
      <c r="D90" s="3"/>
      <c r="E90" s="3"/>
      <c r="F90"/>
      <c r="G90"/>
      <c r="H90"/>
      <c r="I90"/>
      <c r="J90"/>
      <c r="K90"/>
      <c r="L90"/>
    </row>
    <row r="91" spans="3:12">
      <c r="C91" s="3"/>
      <c r="D91" s="3"/>
      <c r="E91" s="3"/>
      <c r="F91"/>
      <c r="G91"/>
      <c r="H91"/>
      <c r="I91"/>
      <c r="J91"/>
      <c r="K91"/>
      <c r="L91"/>
    </row>
    <row r="92" spans="3:12">
      <c r="C92" s="3"/>
      <c r="D92" s="3"/>
      <c r="E92" s="3"/>
      <c r="F92"/>
      <c r="G92"/>
      <c r="H92"/>
      <c r="I92"/>
      <c r="J92"/>
      <c r="K92"/>
      <c r="L92"/>
    </row>
    <row r="93" spans="3:12">
      <c r="C93" s="3"/>
      <c r="D93" s="3"/>
      <c r="E93" s="3"/>
      <c r="F93"/>
      <c r="G93"/>
      <c r="H93"/>
      <c r="I93"/>
      <c r="J93"/>
      <c r="K93"/>
      <c r="L93"/>
    </row>
    <row r="94" spans="3:12">
      <c r="C94" s="3"/>
      <c r="D94" s="3"/>
      <c r="E94" s="3"/>
      <c r="F94"/>
      <c r="G94"/>
      <c r="H94"/>
      <c r="I94"/>
      <c r="J94"/>
      <c r="K94"/>
      <c r="L94"/>
    </row>
    <row r="95" spans="3:12">
      <c r="C95" s="3"/>
      <c r="D95" s="3"/>
      <c r="E95" s="3"/>
      <c r="F95"/>
      <c r="G95"/>
      <c r="H95"/>
      <c r="I95"/>
      <c r="J95"/>
      <c r="K95"/>
      <c r="L95"/>
    </row>
    <row r="96" spans="3:12">
      <c r="C96" s="3"/>
      <c r="D96" s="3"/>
      <c r="E96" s="3"/>
      <c r="F96"/>
      <c r="G96"/>
      <c r="H96"/>
      <c r="I96"/>
      <c r="J96"/>
      <c r="K96"/>
      <c r="L96"/>
    </row>
    <row r="97" spans="3:12">
      <c r="C97" s="3"/>
      <c r="D97" s="3"/>
      <c r="E97" s="3"/>
      <c r="F97"/>
      <c r="G97"/>
      <c r="H97"/>
      <c r="I97"/>
      <c r="J97"/>
      <c r="K97"/>
      <c r="L97"/>
    </row>
    <row r="98" spans="3:12">
      <c r="C98" s="3"/>
      <c r="D98" s="3"/>
      <c r="E98" s="3"/>
      <c r="F98"/>
      <c r="G98"/>
      <c r="H98"/>
      <c r="I98"/>
      <c r="J98"/>
      <c r="K98"/>
      <c r="L98"/>
    </row>
    <row r="99" spans="3:12">
      <c r="C99" s="3"/>
      <c r="D99" s="3"/>
      <c r="E99" s="3"/>
      <c r="F99"/>
      <c r="G99"/>
      <c r="H99"/>
      <c r="I99"/>
      <c r="J99"/>
      <c r="K99"/>
      <c r="L99"/>
    </row>
    <row r="100" spans="3:12">
      <c r="C100" s="3"/>
      <c r="D100" s="3"/>
      <c r="E100" s="3"/>
      <c r="F100"/>
      <c r="G100"/>
      <c r="H100"/>
      <c r="I100"/>
      <c r="J100"/>
      <c r="K100"/>
      <c r="L100"/>
    </row>
    <row r="101" spans="3:12">
      <c r="C101" s="3"/>
      <c r="D101" s="3"/>
      <c r="E101" s="3"/>
      <c r="F101"/>
      <c r="G101"/>
      <c r="H101"/>
      <c r="I101"/>
      <c r="J101"/>
      <c r="K101"/>
      <c r="L101"/>
    </row>
    <row r="102" spans="3:12">
      <c r="C102" s="3"/>
      <c r="D102" s="3"/>
      <c r="E102" s="3"/>
      <c r="F102"/>
      <c r="G102"/>
      <c r="H102"/>
      <c r="I102"/>
      <c r="J102"/>
      <c r="K102"/>
      <c r="L102"/>
    </row>
    <row r="103" spans="3:12">
      <c r="C103" s="3"/>
      <c r="D103" s="3"/>
      <c r="E103" s="3"/>
      <c r="F103"/>
      <c r="G103"/>
      <c r="H103"/>
      <c r="I103"/>
      <c r="J103"/>
      <c r="K103"/>
      <c r="L103"/>
    </row>
    <row r="104" spans="3:12">
      <c r="C104" s="3"/>
      <c r="D104" s="3"/>
      <c r="E104" s="3"/>
      <c r="F104"/>
      <c r="G104"/>
      <c r="H104"/>
      <c r="I104"/>
      <c r="J104"/>
      <c r="K104"/>
      <c r="L104"/>
    </row>
    <row r="105" spans="3:12">
      <c r="C105" s="3"/>
      <c r="D105" s="3"/>
      <c r="E105" s="3"/>
      <c r="F105"/>
      <c r="G105"/>
      <c r="H105"/>
      <c r="I105"/>
      <c r="J105"/>
      <c r="K105"/>
      <c r="L105"/>
    </row>
    <row r="106" spans="3:12">
      <c r="C106" s="3"/>
      <c r="D106" s="3"/>
      <c r="E106" s="3"/>
      <c r="F106"/>
      <c r="G106"/>
      <c r="H106"/>
      <c r="I106"/>
      <c r="J106"/>
      <c r="K106"/>
      <c r="L106"/>
    </row>
    <row r="107" spans="3:12">
      <c r="C107" s="3"/>
      <c r="D107" s="3"/>
      <c r="E107" s="3"/>
      <c r="F107"/>
      <c r="G107"/>
      <c r="H107"/>
      <c r="I107"/>
      <c r="J107"/>
      <c r="K107"/>
      <c r="L107"/>
    </row>
    <row r="108" spans="3:12">
      <c r="C108" s="3"/>
      <c r="D108" s="3"/>
      <c r="E108" s="3"/>
      <c r="F108"/>
      <c r="G108"/>
      <c r="H108"/>
      <c r="I108"/>
      <c r="J108"/>
      <c r="K108"/>
      <c r="L108"/>
    </row>
    <row r="109" spans="3:12">
      <c r="C109" s="3"/>
      <c r="D109" s="3"/>
      <c r="E109" s="3"/>
      <c r="F109"/>
      <c r="G109"/>
      <c r="H109"/>
      <c r="I109"/>
      <c r="J109"/>
      <c r="K109"/>
      <c r="L109"/>
    </row>
    <row r="110" spans="3:12">
      <c r="C110" s="3"/>
      <c r="D110" s="3"/>
      <c r="E110" s="3"/>
      <c r="F110"/>
      <c r="G110"/>
      <c r="H110"/>
      <c r="I110"/>
      <c r="J110"/>
      <c r="K110"/>
      <c r="L110"/>
    </row>
    <row r="111" spans="3:12">
      <c r="C111" s="3"/>
      <c r="D111" s="3"/>
      <c r="E111" s="3"/>
      <c r="F111"/>
      <c r="G111"/>
      <c r="H111"/>
      <c r="I111"/>
      <c r="J111"/>
      <c r="K111"/>
      <c r="L111"/>
    </row>
    <row r="112" spans="3:12">
      <c r="C112" s="3"/>
      <c r="D112" s="3"/>
      <c r="E112" s="3"/>
      <c r="F112"/>
      <c r="G112"/>
      <c r="H112"/>
      <c r="I112"/>
      <c r="J112"/>
      <c r="K112"/>
      <c r="L112"/>
    </row>
    <row r="113" spans="3:12">
      <c r="C113" s="3"/>
      <c r="D113" s="3"/>
      <c r="E113" s="3"/>
      <c r="F113"/>
      <c r="G113"/>
      <c r="H113"/>
      <c r="I113"/>
      <c r="J113"/>
      <c r="K113"/>
      <c r="L113"/>
    </row>
    <row r="114" spans="3:12">
      <c r="C114" s="3"/>
      <c r="D114" s="3"/>
      <c r="E114" s="3"/>
      <c r="F114"/>
      <c r="G114"/>
      <c r="H114"/>
      <c r="I114"/>
      <c r="J114"/>
      <c r="K114"/>
      <c r="L114"/>
    </row>
    <row r="115" spans="3:12">
      <c r="C115" s="3"/>
      <c r="D115" s="3"/>
      <c r="E115" s="3"/>
      <c r="F115"/>
      <c r="G115"/>
      <c r="H115"/>
      <c r="I115"/>
      <c r="J115"/>
      <c r="K115"/>
      <c r="L115"/>
    </row>
    <row r="116" spans="3:12">
      <c r="C116" s="3"/>
      <c r="D116" s="3"/>
      <c r="E116" s="3"/>
      <c r="F116"/>
      <c r="G116"/>
      <c r="H116"/>
      <c r="I116"/>
      <c r="J116"/>
      <c r="K116"/>
      <c r="L116"/>
    </row>
    <row r="117" spans="3:12">
      <c r="C117" s="3"/>
      <c r="D117" s="3"/>
      <c r="E117" s="3"/>
      <c r="F117"/>
      <c r="G117"/>
      <c r="H117"/>
      <c r="I117"/>
      <c r="J117"/>
      <c r="K117"/>
      <c r="L117"/>
    </row>
    <row r="118" spans="3:12">
      <c r="C118" s="3"/>
      <c r="D118" s="3"/>
      <c r="E118" s="3"/>
      <c r="F118"/>
      <c r="G118"/>
      <c r="H118"/>
      <c r="I118"/>
      <c r="J118"/>
      <c r="K118"/>
      <c r="L118"/>
    </row>
    <row r="119" spans="3:12">
      <c r="C119" s="3"/>
      <c r="D119" s="3"/>
      <c r="E119" s="3"/>
      <c r="F119"/>
      <c r="G119"/>
      <c r="H119"/>
      <c r="I119"/>
      <c r="J119"/>
      <c r="K119"/>
      <c r="L119"/>
    </row>
    <row r="120" spans="3:12">
      <c r="C120" s="3"/>
      <c r="D120" s="3"/>
      <c r="E120" s="3"/>
      <c r="F120"/>
      <c r="G120"/>
      <c r="H120"/>
      <c r="I120"/>
      <c r="J120"/>
      <c r="K120"/>
      <c r="L120"/>
    </row>
    <row r="121" spans="3:12">
      <c r="C121" s="3"/>
      <c r="D121" s="3"/>
      <c r="E121" s="3"/>
      <c r="F121"/>
      <c r="G121"/>
      <c r="H121"/>
      <c r="I121"/>
      <c r="J121"/>
      <c r="K121"/>
      <c r="L121"/>
    </row>
    <row r="122" spans="3:12">
      <c r="C122" s="3"/>
      <c r="D122" s="3"/>
      <c r="E122" s="3"/>
      <c r="F122"/>
      <c r="G122"/>
      <c r="H122"/>
      <c r="I122"/>
      <c r="J122"/>
      <c r="K122"/>
      <c r="L122"/>
    </row>
    <row r="123" spans="3:12">
      <c r="C123" s="3"/>
      <c r="D123" s="3"/>
      <c r="E123" s="3"/>
      <c r="F123"/>
      <c r="G123"/>
      <c r="H123"/>
      <c r="I123"/>
      <c r="J123"/>
      <c r="K123"/>
      <c r="L123"/>
    </row>
    <row r="124" spans="3:12">
      <c r="C124" s="3"/>
      <c r="D124" s="3"/>
      <c r="E124" s="3"/>
      <c r="F124"/>
      <c r="G124"/>
      <c r="H124"/>
      <c r="I124"/>
      <c r="J124"/>
      <c r="K124"/>
      <c r="L124"/>
    </row>
    <row r="125" spans="3:12">
      <c r="C125" s="3"/>
      <c r="D125" s="3"/>
      <c r="E125" s="3"/>
      <c r="F125"/>
      <c r="G125"/>
      <c r="H125"/>
      <c r="I125"/>
      <c r="J125"/>
      <c r="K125"/>
      <c r="L125"/>
    </row>
    <row r="126" spans="3:12">
      <c r="C126" s="3"/>
      <c r="D126" s="3"/>
      <c r="E126" s="3"/>
      <c r="F126"/>
      <c r="G126"/>
      <c r="H126"/>
      <c r="I126"/>
      <c r="J126"/>
      <c r="K126"/>
      <c r="L126"/>
    </row>
    <row r="127" spans="3:12">
      <c r="C127" s="3"/>
      <c r="D127" s="3"/>
      <c r="E127" s="3"/>
      <c r="F127"/>
      <c r="G127"/>
      <c r="H127"/>
      <c r="I127"/>
      <c r="J127"/>
      <c r="K127"/>
      <c r="L127"/>
    </row>
    <row r="128" spans="3:12">
      <c r="C128" s="3"/>
      <c r="D128" s="3"/>
      <c r="E128" s="3"/>
      <c r="F128"/>
      <c r="G128"/>
      <c r="H128"/>
      <c r="I128"/>
      <c r="J128"/>
      <c r="K128"/>
      <c r="L128"/>
    </row>
    <row r="129" spans="3:12">
      <c r="C129" s="3"/>
      <c r="D129" s="3"/>
      <c r="E129" s="3"/>
      <c r="F129"/>
      <c r="G129"/>
      <c r="H129"/>
      <c r="I129"/>
      <c r="J129"/>
      <c r="K129"/>
      <c r="L129"/>
    </row>
    <row r="130" spans="3:12">
      <c r="C130" s="3"/>
      <c r="D130" s="3"/>
      <c r="E130" s="3"/>
      <c r="F130"/>
      <c r="G130"/>
      <c r="H130"/>
      <c r="I130"/>
      <c r="J130"/>
      <c r="K130"/>
      <c r="L130"/>
    </row>
    <row r="131" spans="3:12">
      <c r="C131" s="3"/>
      <c r="D131" s="3"/>
      <c r="E131" s="3"/>
      <c r="F131"/>
      <c r="G131"/>
      <c r="H131"/>
      <c r="I131"/>
      <c r="J131"/>
      <c r="K131"/>
      <c r="L131"/>
    </row>
    <row r="132" spans="3:12">
      <c r="C132" s="3"/>
      <c r="D132" s="3"/>
      <c r="E132" s="3"/>
      <c r="F132"/>
      <c r="G132"/>
      <c r="H132"/>
      <c r="I132"/>
      <c r="J132"/>
      <c r="K132"/>
      <c r="L132"/>
    </row>
    <row r="133" spans="3:12">
      <c r="C133" s="3"/>
      <c r="D133" s="3"/>
      <c r="E133" s="3"/>
      <c r="F133"/>
      <c r="G133"/>
      <c r="H133"/>
      <c r="I133"/>
      <c r="J133"/>
      <c r="K133"/>
      <c r="L133"/>
    </row>
    <row r="134" spans="3:12">
      <c r="C134" s="3"/>
      <c r="D134" s="3"/>
      <c r="E134" s="3"/>
      <c r="F134"/>
      <c r="G134"/>
      <c r="H134"/>
      <c r="I134"/>
      <c r="J134"/>
      <c r="K134"/>
      <c r="L134"/>
    </row>
    <row r="135" spans="3:12">
      <c r="C135" s="3"/>
      <c r="D135" s="3"/>
      <c r="E135" s="3"/>
      <c r="F135"/>
      <c r="G135"/>
      <c r="H135"/>
      <c r="I135"/>
      <c r="J135"/>
      <c r="K135"/>
      <c r="L135"/>
    </row>
    <row r="136" spans="3:12">
      <c r="C136" s="3"/>
      <c r="D136" s="3"/>
      <c r="E136" s="3"/>
      <c r="F136"/>
      <c r="G136"/>
      <c r="H136"/>
      <c r="I136"/>
      <c r="J136"/>
      <c r="K136"/>
      <c r="L136"/>
    </row>
  </sheetData>
  <mergeCells count="3">
    <mergeCell ref="A2:L2"/>
    <mergeCell ref="A3:L3"/>
    <mergeCell ref="C4:L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N136"/>
  <sheetViews>
    <sheetView workbookViewId="0">
      <selection activeCell="M29" sqref="M29"/>
    </sheetView>
  </sheetViews>
  <sheetFormatPr defaultRowHeight="15"/>
  <cols>
    <col min="1" max="1" width="4.42578125" customWidth="1"/>
    <col min="2" max="2" width="19.5703125" bestFit="1" customWidth="1"/>
    <col min="3" max="12" width="8.5703125" style="1" customWidth="1"/>
  </cols>
  <sheetData>
    <row r="1" spans="1:12" ht="16.5" thickBot="1">
      <c r="B1" s="427" t="s">
        <v>35</v>
      </c>
    </row>
    <row r="2" spans="1:12" ht="42" customHeight="1">
      <c r="A2" s="744" t="s">
        <v>182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</row>
    <row r="3" spans="1:12" ht="34.5" customHeight="1">
      <c r="A3" s="687" t="s">
        <v>184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>
      <c r="A4" s="4"/>
      <c r="B4" s="4"/>
      <c r="C4" s="745" t="s">
        <v>191</v>
      </c>
      <c r="D4" s="745"/>
      <c r="E4" s="745"/>
      <c r="F4" s="745"/>
      <c r="G4" s="745"/>
      <c r="H4" s="745"/>
      <c r="I4" s="745"/>
      <c r="J4" s="745"/>
      <c r="K4" s="745"/>
      <c r="L4" s="745"/>
    </row>
    <row r="5" spans="1:12">
      <c r="A5" s="4"/>
      <c r="B5" s="4"/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>
      <c r="A6" s="4">
        <v>1</v>
      </c>
      <c r="B6" s="47" t="s">
        <v>0</v>
      </c>
      <c r="C6" s="8">
        <v>25</v>
      </c>
      <c r="D6" s="8">
        <v>23</v>
      </c>
      <c r="E6" s="8">
        <v>22.8</v>
      </c>
      <c r="F6" s="9">
        <v>22.5</v>
      </c>
      <c r="G6" s="9">
        <v>22</v>
      </c>
      <c r="H6" s="8">
        <v>21.8</v>
      </c>
      <c r="I6" s="8">
        <v>21.5</v>
      </c>
      <c r="J6" s="8">
        <v>21</v>
      </c>
      <c r="K6" s="8">
        <v>20</v>
      </c>
      <c r="L6" s="8">
        <v>19.600000000000001</v>
      </c>
    </row>
    <row r="7" spans="1:12">
      <c r="A7" s="4">
        <v>2</v>
      </c>
      <c r="B7" s="47" t="s">
        <v>1</v>
      </c>
      <c r="C7" s="8">
        <v>25</v>
      </c>
      <c r="D7" s="8">
        <v>23</v>
      </c>
      <c r="E7" s="8">
        <v>22.8</v>
      </c>
      <c r="F7" s="9">
        <v>22.5</v>
      </c>
      <c r="G7" s="9">
        <v>22</v>
      </c>
      <c r="H7" s="8">
        <v>21.8</v>
      </c>
      <c r="I7" s="8">
        <v>21.5</v>
      </c>
      <c r="J7" s="8">
        <v>21</v>
      </c>
      <c r="K7" s="8">
        <v>20</v>
      </c>
      <c r="L7" s="8">
        <v>19.600000000000001</v>
      </c>
    </row>
    <row r="8" spans="1:12">
      <c r="A8" s="4">
        <v>3</v>
      </c>
      <c r="B8" s="47" t="s">
        <v>2</v>
      </c>
      <c r="C8" s="8">
        <v>25</v>
      </c>
      <c r="D8" s="8">
        <v>23</v>
      </c>
      <c r="E8" s="8">
        <v>22.8</v>
      </c>
      <c r="F8" s="9">
        <v>22.5</v>
      </c>
      <c r="G8" s="9">
        <v>22</v>
      </c>
      <c r="H8" s="8">
        <v>21.8</v>
      </c>
      <c r="I8" s="8">
        <v>21.5</v>
      </c>
      <c r="J8" s="8">
        <v>21</v>
      </c>
      <c r="K8" s="8">
        <v>20</v>
      </c>
      <c r="L8" s="8">
        <v>19.600000000000001</v>
      </c>
    </row>
    <row r="9" spans="1:12">
      <c r="A9" s="4">
        <v>4</v>
      </c>
      <c r="B9" s="47" t="s">
        <v>3</v>
      </c>
      <c r="C9" s="8">
        <v>25</v>
      </c>
      <c r="D9" s="8">
        <v>23</v>
      </c>
      <c r="E9" s="8">
        <v>22.8</v>
      </c>
      <c r="F9" s="9">
        <v>22.5</v>
      </c>
      <c r="G9" s="9">
        <v>22</v>
      </c>
      <c r="H9" s="8">
        <v>21.8</v>
      </c>
      <c r="I9" s="8">
        <v>21.5</v>
      </c>
      <c r="J9" s="8">
        <v>21</v>
      </c>
      <c r="K9" s="8">
        <v>20</v>
      </c>
      <c r="L9" s="8">
        <v>19.600000000000001</v>
      </c>
    </row>
    <row r="10" spans="1:12">
      <c r="A10" s="4">
        <v>5</v>
      </c>
      <c r="B10" s="47" t="s">
        <v>4</v>
      </c>
      <c r="C10" s="8">
        <v>25</v>
      </c>
      <c r="D10" s="8">
        <v>23</v>
      </c>
      <c r="E10" s="8">
        <v>22.8</v>
      </c>
      <c r="F10" s="9">
        <v>22.5</v>
      </c>
      <c r="G10" s="9">
        <v>22</v>
      </c>
      <c r="H10" s="8">
        <v>21.8</v>
      </c>
      <c r="I10" s="8">
        <v>21.5</v>
      </c>
      <c r="J10" s="8">
        <v>21</v>
      </c>
      <c r="K10" s="8">
        <v>20</v>
      </c>
      <c r="L10" s="8">
        <v>19.600000000000001</v>
      </c>
    </row>
    <row r="11" spans="1:12">
      <c r="A11" s="4">
        <v>6</v>
      </c>
      <c r="B11" s="47" t="s">
        <v>5</v>
      </c>
      <c r="C11" s="8">
        <v>25</v>
      </c>
      <c r="D11" s="8">
        <v>23</v>
      </c>
      <c r="E11" s="8">
        <v>22.8</v>
      </c>
      <c r="F11" s="9">
        <v>22.5</v>
      </c>
      <c r="G11" s="9">
        <v>22</v>
      </c>
      <c r="H11" s="8">
        <v>21.8</v>
      </c>
      <c r="I11" s="8">
        <v>21.5</v>
      </c>
      <c r="J11" s="8">
        <v>21</v>
      </c>
      <c r="K11" s="8">
        <v>20</v>
      </c>
      <c r="L11" s="8">
        <v>19.600000000000001</v>
      </c>
    </row>
    <row r="12" spans="1:12">
      <c r="A12" s="4">
        <v>7</v>
      </c>
      <c r="B12" s="47" t="s">
        <v>6</v>
      </c>
      <c r="C12" s="8">
        <v>25</v>
      </c>
      <c r="D12" s="8">
        <v>23</v>
      </c>
      <c r="E12" s="8">
        <v>22.8</v>
      </c>
      <c r="F12" s="9">
        <v>22.5</v>
      </c>
      <c r="G12" s="9">
        <v>22</v>
      </c>
      <c r="H12" s="8">
        <v>21.8</v>
      </c>
      <c r="I12" s="8">
        <v>21.5</v>
      </c>
      <c r="J12" s="8">
        <v>21</v>
      </c>
      <c r="K12" s="8">
        <v>20</v>
      </c>
      <c r="L12" s="8">
        <v>19.600000000000001</v>
      </c>
    </row>
    <row r="13" spans="1:12">
      <c r="A13" s="4">
        <v>8</v>
      </c>
      <c r="B13" s="47" t="s">
        <v>7</v>
      </c>
      <c r="C13" s="8">
        <v>25</v>
      </c>
      <c r="D13" s="8">
        <v>23</v>
      </c>
      <c r="E13" s="8">
        <v>22.8</v>
      </c>
      <c r="F13" s="9">
        <v>22.5</v>
      </c>
      <c r="G13" s="9">
        <v>22</v>
      </c>
      <c r="H13" s="8">
        <v>21.8</v>
      </c>
      <c r="I13" s="8">
        <v>21.5</v>
      </c>
      <c r="J13" s="8">
        <v>21</v>
      </c>
      <c r="K13" s="8">
        <v>20</v>
      </c>
      <c r="L13" s="8">
        <v>19.600000000000001</v>
      </c>
    </row>
    <row r="14" spans="1:12">
      <c r="A14" s="4">
        <v>9</v>
      </c>
      <c r="B14" s="47" t="s">
        <v>8</v>
      </c>
      <c r="C14" s="8">
        <v>25</v>
      </c>
      <c r="D14" s="8">
        <v>23</v>
      </c>
      <c r="E14" s="8">
        <v>22.8</v>
      </c>
      <c r="F14" s="9">
        <v>22.5</v>
      </c>
      <c r="G14" s="9">
        <v>22</v>
      </c>
      <c r="H14" s="8">
        <v>21.8</v>
      </c>
      <c r="I14" s="8">
        <v>21.5</v>
      </c>
      <c r="J14" s="8">
        <v>21</v>
      </c>
      <c r="K14" s="8">
        <v>20</v>
      </c>
      <c r="L14" s="8">
        <v>19.600000000000001</v>
      </c>
    </row>
    <row r="15" spans="1:12">
      <c r="A15" s="4">
        <v>10</v>
      </c>
      <c r="B15" s="47" t="s">
        <v>9</v>
      </c>
      <c r="C15" s="8">
        <v>25</v>
      </c>
      <c r="D15" s="8">
        <v>23</v>
      </c>
      <c r="E15" s="8">
        <v>22.8</v>
      </c>
      <c r="F15" s="9">
        <v>22.5</v>
      </c>
      <c r="G15" s="9">
        <v>22</v>
      </c>
      <c r="H15" s="8">
        <v>21.8</v>
      </c>
      <c r="I15" s="8">
        <v>21.5</v>
      </c>
      <c r="J15" s="8">
        <v>21</v>
      </c>
      <c r="K15" s="8">
        <v>20</v>
      </c>
      <c r="L15" s="8">
        <v>19.600000000000001</v>
      </c>
    </row>
    <row r="16" spans="1:12">
      <c r="A16" s="4">
        <v>11</v>
      </c>
      <c r="B16" s="47" t="s">
        <v>10</v>
      </c>
      <c r="C16" s="8">
        <v>25</v>
      </c>
      <c r="D16" s="8">
        <v>23</v>
      </c>
      <c r="E16" s="8">
        <v>22.8</v>
      </c>
      <c r="F16" s="9">
        <v>22.5</v>
      </c>
      <c r="G16" s="9">
        <v>22</v>
      </c>
      <c r="H16" s="8">
        <v>21.8</v>
      </c>
      <c r="I16" s="8">
        <v>21.5</v>
      </c>
      <c r="J16" s="8">
        <v>21</v>
      </c>
      <c r="K16" s="8">
        <v>20</v>
      </c>
      <c r="L16" s="8">
        <v>19.600000000000001</v>
      </c>
    </row>
    <row r="17" spans="1:14">
      <c r="A17" s="4">
        <v>12</v>
      </c>
      <c r="B17" s="47" t="s">
        <v>11</v>
      </c>
      <c r="C17" s="8">
        <v>25</v>
      </c>
      <c r="D17" s="8">
        <v>23</v>
      </c>
      <c r="E17" s="8">
        <v>22.8</v>
      </c>
      <c r="F17" s="9">
        <v>22.5</v>
      </c>
      <c r="G17" s="9">
        <v>22</v>
      </c>
      <c r="H17" s="8">
        <v>21.8</v>
      </c>
      <c r="I17" s="8">
        <v>21.5</v>
      </c>
      <c r="J17" s="8">
        <v>21</v>
      </c>
      <c r="K17" s="8">
        <v>20</v>
      </c>
      <c r="L17" s="8">
        <v>19.600000000000001</v>
      </c>
    </row>
    <row r="18" spans="1:14">
      <c r="A18" s="4">
        <v>13</v>
      </c>
      <c r="B18" s="47" t="s">
        <v>12</v>
      </c>
      <c r="C18" s="8">
        <v>25</v>
      </c>
      <c r="D18" s="8">
        <v>23</v>
      </c>
      <c r="E18" s="8">
        <v>22.8</v>
      </c>
      <c r="F18" s="9">
        <v>22.5</v>
      </c>
      <c r="G18" s="9">
        <v>22</v>
      </c>
      <c r="H18" s="8">
        <v>21.8</v>
      </c>
      <c r="I18" s="8">
        <v>21.5</v>
      </c>
      <c r="J18" s="8">
        <v>21</v>
      </c>
      <c r="K18" s="8">
        <v>20</v>
      </c>
      <c r="L18" s="8">
        <v>19.600000000000001</v>
      </c>
    </row>
    <row r="19" spans="1:14">
      <c r="A19" s="4">
        <v>14</v>
      </c>
      <c r="B19" s="47" t="s">
        <v>13</v>
      </c>
      <c r="C19" s="8">
        <v>25</v>
      </c>
      <c r="D19" s="8">
        <v>23</v>
      </c>
      <c r="E19" s="8">
        <v>22.8</v>
      </c>
      <c r="F19" s="9">
        <v>22.5</v>
      </c>
      <c r="G19" s="9">
        <v>22</v>
      </c>
      <c r="H19" s="8">
        <v>21.8</v>
      </c>
      <c r="I19" s="8">
        <v>21.5</v>
      </c>
      <c r="J19" s="8">
        <v>21</v>
      </c>
      <c r="K19" s="8">
        <v>20</v>
      </c>
      <c r="L19" s="8">
        <v>19.600000000000001</v>
      </c>
    </row>
    <row r="20" spans="1:14">
      <c r="A20" s="4">
        <v>15</v>
      </c>
      <c r="B20" s="47" t="s">
        <v>14</v>
      </c>
      <c r="C20" s="8">
        <v>25</v>
      </c>
      <c r="D20" s="8">
        <v>23</v>
      </c>
      <c r="E20" s="8">
        <v>22.8</v>
      </c>
      <c r="F20" s="9">
        <v>22.5</v>
      </c>
      <c r="G20" s="9">
        <v>22</v>
      </c>
      <c r="H20" s="8">
        <v>21.8</v>
      </c>
      <c r="I20" s="8">
        <v>21.5</v>
      </c>
      <c r="J20" s="8">
        <v>21</v>
      </c>
      <c r="K20" s="8">
        <v>20</v>
      </c>
      <c r="L20" s="8">
        <v>19.600000000000001</v>
      </c>
    </row>
    <row r="21" spans="1:14">
      <c r="A21" s="4">
        <v>16</v>
      </c>
      <c r="B21" s="47" t="s">
        <v>15</v>
      </c>
      <c r="C21" s="8">
        <v>25</v>
      </c>
      <c r="D21" s="8">
        <v>23</v>
      </c>
      <c r="E21" s="8">
        <v>22.8</v>
      </c>
      <c r="F21" s="9">
        <v>22.5</v>
      </c>
      <c r="G21" s="9">
        <v>22</v>
      </c>
      <c r="H21" s="8">
        <v>21.8</v>
      </c>
      <c r="I21" s="8">
        <v>21.5</v>
      </c>
      <c r="J21" s="8">
        <v>21</v>
      </c>
      <c r="K21" s="8">
        <v>20</v>
      </c>
      <c r="L21" s="8">
        <v>19.600000000000001</v>
      </c>
    </row>
    <row r="22" spans="1:14">
      <c r="A22" s="4">
        <v>17</v>
      </c>
      <c r="B22" s="47" t="s">
        <v>16</v>
      </c>
      <c r="C22" s="8">
        <v>25</v>
      </c>
      <c r="D22" s="8">
        <v>23</v>
      </c>
      <c r="E22" s="8">
        <v>22.8</v>
      </c>
      <c r="F22" s="9">
        <v>22.5</v>
      </c>
      <c r="G22" s="9">
        <v>22</v>
      </c>
      <c r="H22" s="8">
        <v>21.8</v>
      </c>
      <c r="I22" s="8">
        <v>21.5</v>
      </c>
      <c r="J22" s="8">
        <v>21</v>
      </c>
      <c r="K22" s="8">
        <v>20</v>
      </c>
      <c r="L22" s="8">
        <v>19.600000000000001</v>
      </c>
    </row>
    <row r="23" spans="1:14">
      <c r="A23" s="4">
        <v>18</v>
      </c>
      <c r="B23" s="47" t="s">
        <v>17</v>
      </c>
      <c r="C23" s="8">
        <v>25</v>
      </c>
      <c r="D23" s="8">
        <v>23</v>
      </c>
      <c r="E23" s="8">
        <v>22.8</v>
      </c>
      <c r="F23" s="9">
        <v>22.5</v>
      </c>
      <c r="G23" s="9">
        <v>22</v>
      </c>
      <c r="H23" s="8">
        <v>21.8</v>
      </c>
      <c r="I23" s="8">
        <v>21.5</v>
      </c>
      <c r="J23" s="8">
        <v>21</v>
      </c>
      <c r="K23" s="8">
        <v>20</v>
      </c>
      <c r="L23" s="8">
        <v>19.600000000000001</v>
      </c>
    </row>
    <row r="24" spans="1:14">
      <c r="A24" s="4">
        <v>19</v>
      </c>
      <c r="B24" s="47" t="s">
        <v>18</v>
      </c>
      <c r="C24" s="8">
        <v>25</v>
      </c>
      <c r="D24" s="8">
        <v>23</v>
      </c>
      <c r="E24" s="8">
        <v>22.8</v>
      </c>
      <c r="F24" s="9">
        <v>22.5</v>
      </c>
      <c r="G24" s="9">
        <v>22</v>
      </c>
      <c r="H24" s="8">
        <v>21.8</v>
      </c>
      <c r="I24" s="8">
        <v>21.5</v>
      </c>
      <c r="J24" s="8">
        <v>21</v>
      </c>
      <c r="K24" s="8">
        <v>20</v>
      </c>
      <c r="L24" s="8">
        <v>19.600000000000001</v>
      </c>
    </row>
    <row r="25" spans="1:14">
      <c r="A25" s="4">
        <v>20</v>
      </c>
      <c r="B25" s="47" t="s">
        <v>19</v>
      </c>
      <c r="C25" s="8">
        <v>25</v>
      </c>
      <c r="D25" s="8">
        <v>23</v>
      </c>
      <c r="E25" s="8">
        <v>22.8</v>
      </c>
      <c r="F25" s="9">
        <v>22.5</v>
      </c>
      <c r="G25" s="9">
        <v>22</v>
      </c>
      <c r="H25" s="8">
        <v>21.8</v>
      </c>
      <c r="I25" s="8">
        <v>21.5</v>
      </c>
      <c r="J25" s="8">
        <v>21</v>
      </c>
      <c r="K25" s="8">
        <v>20</v>
      </c>
      <c r="L25" s="8">
        <v>19.600000000000001</v>
      </c>
      <c r="M25" s="7"/>
      <c r="N25" s="2"/>
    </row>
    <row r="26" spans="1:14">
      <c r="A26" s="4">
        <v>21</v>
      </c>
      <c r="B26" s="47" t="s">
        <v>20</v>
      </c>
      <c r="C26" s="8">
        <v>25</v>
      </c>
      <c r="D26" s="8">
        <v>23</v>
      </c>
      <c r="E26" s="8">
        <v>22.8</v>
      </c>
      <c r="F26" s="9">
        <v>22.5</v>
      </c>
      <c r="G26" s="9">
        <v>22</v>
      </c>
      <c r="H26" s="8">
        <v>21.8</v>
      </c>
      <c r="I26" s="8">
        <v>21.5</v>
      </c>
      <c r="J26" s="8">
        <v>21</v>
      </c>
      <c r="K26" s="8">
        <v>20</v>
      </c>
      <c r="L26" s="8">
        <v>19.600000000000001</v>
      </c>
    </row>
    <row r="27" spans="1:14">
      <c r="A27" s="4"/>
      <c r="B27" s="6" t="s">
        <v>21</v>
      </c>
      <c r="C27" s="8">
        <v>25</v>
      </c>
      <c r="D27" s="8">
        <v>23</v>
      </c>
      <c r="E27" s="8">
        <v>22.8</v>
      </c>
      <c r="F27" s="9">
        <v>22.5</v>
      </c>
      <c r="G27" s="9">
        <v>22</v>
      </c>
      <c r="H27" s="8">
        <v>21.8</v>
      </c>
      <c r="I27" s="8">
        <v>21.5</v>
      </c>
      <c r="J27" s="8">
        <v>21</v>
      </c>
      <c r="K27" s="8">
        <v>20</v>
      </c>
      <c r="L27" s="8">
        <v>19.600000000000001</v>
      </c>
    </row>
    <row r="28" spans="1:14">
      <c r="A28" s="4"/>
      <c r="B28" s="6" t="s">
        <v>28</v>
      </c>
      <c r="C28" s="8">
        <v>25</v>
      </c>
      <c r="D28" s="8">
        <v>23</v>
      </c>
      <c r="E28" s="8">
        <v>22.8</v>
      </c>
      <c r="F28" s="9">
        <v>22.5</v>
      </c>
      <c r="G28" s="9">
        <v>22</v>
      </c>
      <c r="H28" s="8">
        <v>21.8</v>
      </c>
      <c r="I28" s="8">
        <v>21.5</v>
      </c>
      <c r="J28" s="8">
        <v>21</v>
      </c>
      <c r="K28" s="8">
        <v>20</v>
      </c>
      <c r="L28" s="8">
        <v>19.600000000000001</v>
      </c>
    </row>
    <row r="29" spans="1:14" ht="30">
      <c r="A29" s="4"/>
      <c r="B29" s="606" t="s">
        <v>608</v>
      </c>
      <c r="C29" s="8">
        <v>25</v>
      </c>
      <c r="D29" s="8">
        <v>23</v>
      </c>
      <c r="E29" s="8">
        <v>22.8</v>
      </c>
      <c r="F29" s="9">
        <v>22.5</v>
      </c>
      <c r="G29" s="9">
        <v>22</v>
      </c>
      <c r="H29" s="8">
        <v>21.8</v>
      </c>
      <c r="I29" s="8">
        <v>21.5</v>
      </c>
      <c r="J29" s="8">
        <v>21</v>
      </c>
      <c r="K29" s="8">
        <v>20</v>
      </c>
      <c r="L29" s="8">
        <v>19.600000000000001</v>
      </c>
    </row>
    <row r="88" spans="3:12">
      <c r="C88" s="3"/>
      <c r="D88" s="3"/>
      <c r="E88" s="3"/>
      <c r="F88"/>
      <c r="G88"/>
      <c r="H88"/>
      <c r="I88"/>
      <c r="J88"/>
      <c r="K88"/>
      <c r="L88"/>
    </row>
    <row r="89" spans="3:12">
      <c r="C89" s="3"/>
      <c r="D89" s="3"/>
      <c r="E89" s="3"/>
      <c r="F89"/>
      <c r="G89"/>
      <c r="H89"/>
      <c r="I89"/>
      <c r="J89"/>
      <c r="K89"/>
      <c r="L89"/>
    </row>
    <row r="90" spans="3:12">
      <c r="C90" s="3"/>
      <c r="D90" s="3"/>
      <c r="E90" s="3"/>
      <c r="F90"/>
      <c r="G90"/>
      <c r="H90"/>
      <c r="I90"/>
      <c r="J90"/>
      <c r="K90"/>
      <c r="L90"/>
    </row>
    <row r="91" spans="3:12">
      <c r="C91" s="3"/>
      <c r="D91" s="3"/>
      <c r="E91" s="3"/>
      <c r="F91"/>
      <c r="G91"/>
      <c r="H91"/>
      <c r="I91"/>
      <c r="J91"/>
      <c r="K91"/>
      <c r="L91"/>
    </row>
    <row r="92" spans="3:12">
      <c r="C92" s="3"/>
      <c r="D92" s="3"/>
      <c r="E92" s="3"/>
      <c r="F92"/>
      <c r="G92"/>
      <c r="H92"/>
      <c r="I92"/>
      <c r="J92"/>
      <c r="K92"/>
      <c r="L92"/>
    </row>
    <row r="93" spans="3:12">
      <c r="C93" s="3"/>
      <c r="D93" s="3"/>
      <c r="E93" s="3"/>
      <c r="F93"/>
      <c r="G93"/>
      <c r="H93"/>
      <c r="I93"/>
      <c r="J93"/>
      <c r="K93"/>
      <c r="L93"/>
    </row>
    <row r="94" spans="3:12">
      <c r="C94" s="3"/>
      <c r="D94" s="3"/>
      <c r="E94" s="3"/>
      <c r="F94"/>
      <c r="G94"/>
      <c r="H94"/>
      <c r="I94"/>
      <c r="J94"/>
      <c r="K94"/>
      <c r="L94"/>
    </row>
    <row r="95" spans="3:12">
      <c r="C95" s="3"/>
      <c r="D95" s="3"/>
      <c r="E95" s="3"/>
      <c r="F95"/>
      <c r="G95"/>
      <c r="H95"/>
      <c r="I95"/>
      <c r="J95"/>
      <c r="K95"/>
      <c r="L95"/>
    </row>
    <row r="96" spans="3:12">
      <c r="C96" s="3"/>
      <c r="D96" s="3"/>
      <c r="E96" s="3"/>
      <c r="F96"/>
      <c r="G96"/>
      <c r="H96"/>
      <c r="I96"/>
      <c r="J96"/>
      <c r="K96"/>
      <c r="L96"/>
    </row>
    <row r="97" spans="3:12">
      <c r="C97" s="3"/>
      <c r="D97" s="3"/>
      <c r="E97" s="3"/>
      <c r="F97"/>
      <c r="G97"/>
      <c r="H97"/>
      <c r="I97"/>
      <c r="J97"/>
      <c r="K97"/>
      <c r="L97"/>
    </row>
    <row r="98" spans="3:12">
      <c r="C98" s="3"/>
      <c r="D98" s="3"/>
      <c r="E98" s="3"/>
      <c r="F98"/>
      <c r="G98"/>
      <c r="H98"/>
      <c r="I98"/>
      <c r="J98"/>
      <c r="K98"/>
      <c r="L98"/>
    </row>
    <row r="99" spans="3:12">
      <c r="C99" s="3"/>
      <c r="D99" s="3"/>
      <c r="E99" s="3"/>
      <c r="F99"/>
      <c r="G99"/>
      <c r="H99"/>
      <c r="I99"/>
      <c r="J99"/>
      <c r="K99"/>
      <c r="L99"/>
    </row>
    <row r="100" spans="3:12">
      <c r="C100" s="3"/>
      <c r="D100" s="3"/>
      <c r="E100" s="3"/>
      <c r="F100"/>
      <c r="G100"/>
      <c r="H100"/>
      <c r="I100"/>
      <c r="J100"/>
      <c r="K100"/>
      <c r="L100"/>
    </row>
    <row r="101" spans="3:12">
      <c r="C101" s="3"/>
      <c r="D101" s="3"/>
      <c r="E101" s="3"/>
      <c r="F101"/>
      <c r="G101"/>
      <c r="H101"/>
      <c r="I101"/>
      <c r="J101"/>
      <c r="K101"/>
      <c r="L101"/>
    </row>
    <row r="102" spans="3:12">
      <c r="C102" s="3"/>
      <c r="D102" s="3"/>
      <c r="E102" s="3"/>
      <c r="F102"/>
      <c r="G102"/>
      <c r="H102"/>
      <c r="I102"/>
      <c r="J102"/>
      <c r="K102"/>
      <c r="L102"/>
    </row>
    <row r="103" spans="3:12">
      <c r="C103" s="3"/>
      <c r="D103" s="3"/>
      <c r="E103" s="3"/>
      <c r="F103"/>
      <c r="G103"/>
      <c r="H103"/>
      <c r="I103"/>
      <c r="J103"/>
      <c r="K103"/>
      <c r="L103"/>
    </row>
    <row r="104" spans="3:12">
      <c r="C104" s="3"/>
      <c r="D104" s="3"/>
      <c r="E104" s="3"/>
      <c r="F104"/>
      <c r="G104"/>
      <c r="H104"/>
      <c r="I104"/>
      <c r="J104"/>
      <c r="K104"/>
      <c r="L104"/>
    </row>
    <row r="105" spans="3:12">
      <c r="C105" s="3"/>
      <c r="D105" s="3"/>
      <c r="E105" s="3"/>
      <c r="F105"/>
      <c r="G105"/>
      <c r="H105"/>
      <c r="I105"/>
      <c r="J105"/>
      <c r="K105"/>
      <c r="L105"/>
    </row>
    <row r="106" spans="3:12">
      <c r="C106" s="3"/>
      <c r="D106" s="3"/>
      <c r="E106" s="3"/>
      <c r="F106"/>
      <c r="G106"/>
      <c r="H106"/>
      <c r="I106"/>
      <c r="J106"/>
      <c r="K106"/>
      <c r="L106"/>
    </row>
    <row r="107" spans="3:12">
      <c r="C107" s="3"/>
      <c r="D107" s="3"/>
      <c r="E107" s="3"/>
      <c r="F107"/>
      <c r="G107"/>
      <c r="H107"/>
      <c r="I107"/>
      <c r="J107"/>
      <c r="K107"/>
      <c r="L107"/>
    </row>
    <row r="108" spans="3:12">
      <c r="C108" s="3"/>
      <c r="D108" s="3"/>
      <c r="E108" s="3"/>
      <c r="F108"/>
      <c r="G108"/>
      <c r="H108"/>
      <c r="I108"/>
      <c r="J108"/>
      <c r="K108"/>
      <c r="L108"/>
    </row>
    <row r="109" spans="3:12">
      <c r="C109" s="3"/>
      <c r="D109" s="3"/>
      <c r="E109" s="3"/>
      <c r="F109"/>
      <c r="G109"/>
      <c r="H109"/>
      <c r="I109"/>
      <c r="J109"/>
      <c r="K109"/>
      <c r="L109"/>
    </row>
    <row r="110" spans="3:12">
      <c r="C110" s="3"/>
      <c r="D110" s="3"/>
      <c r="E110" s="3"/>
      <c r="F110"/>
      <c r="G110"/>
      <c r="H110"/>
      <c r="I110"/>
      <c r="J110"/>
      <c r="K110"/>
      <c r="L110"/>
    </row>
    <row r="111" spans="3:12">
      <c r="C111" s="3"/>
      <c r="D111" s="3"/>
      <c r="E111" s="3"/>
      <c r="F111"/>
      <c r="G111"/>
      <c r="H111"/>
      <c r="I111"/>
      <c r="J111"/>
      <c r="K111"/>
      <c r="L111"/>
    </row>
    <row r="112" spans="3:12">
      <c r="C112" s="3"/>
      <c r="D112" s="3"/>
      <c r="E112" s="3"/>
      <c r="F112"/>
      <c r="G112"/>
      <c r="H112"/>
      <c r="I112"/>
      <c r="J112"/>
      <c r="K112"/>
      <c r="L112"/>
    </row>
    <row r="113" spans="3:12">
      <c r="C113" s="3"/>
      <c r="D113" s="3"/>
      <c r="E113" s="3"/>
      <c r="F113"/>
      <c r="G113"/>
      <c r="H113"/>
      <c r="I113"/>
      <c r="J113"/>
      <c r="K113"/>
      <c r="L113"/>
    </row>
    <row r="114" spans="3:12">
      <c r="C114" s="3"/>
      <c r="D114" s="3"/>
      <c r="E114" s="3"/>
      <c r="F114"/>
      <c r="G114"/>
      <c r="H114"/>
      <c r="I114"/>
      <c r="J114"/>
      <c r="K114"/>
      <c r="L114"/>
    </row>
    <row r="115" spans="3:12">
      <c r="C115" s="3"/>
      <c r="D115" s="3"/>
      <c r="E115" s="3"/>
      <c r="F115"/>
      <c r="G115"/>
      <c r="H115"/>
      <c r="I115"/>
      <c r="J115"/>
      <c r="K115"/>
      <c r="L115"/>
    </row>
    <row r="116" spans="3:12">
      <c r="C116" s="3"/>
      <c r="D116" s="3"/>
      <c r="E116" s="3"/>
      <c r="F116"/>
      <c r="G116"/>
      <c r="H116"/>
      <c r="I116"/>
      <c r="J116"/>
      <c r="K116"/>
      <c r="L116"/>
    </row>
    <row r="117" spans="3:12">
      <c r="C117" s="3"/>
      <c r="D117" s="3"/>
      <c r="E117" s="3"/>
      <c r="F117"/>
      <c r="G117"/>
      <c r="H117"/>
      <c r="I117"/>
      <c r="J117"/>
      <c r="K117"/>
      <c r="L117"/>
    </row>
    <row r="118" spans="3:12">
      <c r="C118" s="3"/>
      <c r="D118" s="3"/>
      <c r="E118" s="3"/>
      <c r="F118"/>
      <c r="G118"/>
      <c r="H118"/>
      <c r="I118"/>
      <c r="J118"/>
      <c r="K118"/>
      <c r="L118"/>
    </row>
    <row r="119" spans="3:12">
      <c r="C119" s="3"/>
      <c r="D119" s="3"/>
      <c r="E119" s="3"/>
      <c r="F119"/>
      <c r="G119"/>
      <c r="H119"/>
      <c r="I119"/>
      <c r="J119"/>
      <c r="K119"/>
      <c r="L119"/>
    </row>
    <row r="120" spans="3:12">
      <c r="C120" s="3"/>
      <c r="D120" s="3"/>
      <c r="E120" s="3"/>
      <c r="F120"/>
      <c r="G120"/>
      <c r="H120"/>
      <c r="I120"/>
      <c r="J120"/>
      <c r="K120"/>
      <c r="L120"/>
    </row>
    <row r="121" spans="3:12">
      <c r="C121" s="3"/>
      <c r="D121" s="3"/>
      <c r="E121" s="3"/>
      <c r="F121"/>
      <c r="G121"/>
      <c r="H121"/>
      <c r="I121"/>
      <c r="J121"/>
      <c r="K121"/>
      <c r="L121"/>
    </row>
    <row r="122" spans="3:12">
      <c r="C122" s="3"/>
      <c r="D122" s="3"/>
      <c r="E122" s="3"/>
      <c r="F122"/>
      <c r="G122"/>
      <c r="H122"/>
      <c r="I122"/>
      <c r="J122"/>
      <c r="K122"/>
      <c r="L122"/>
    </row>
    <row r="123" spans="3:12">
      <c r="C123" s="3"/>
      <c r="D123" s="3"/>
      <c r="E123" s="3"/>
      <c r="F123"/>
      <c r="G123"/>
      <c r="H123"/>
      <c r="I123"/>
      <c r="J123"/>
      <c r="K123"/>
      <c r="L123"/>
    </row>
    <row r="124" spans="3:12">
      <c r="C124" s="3"/>
      <c r="D124" s="3"/>
      <c r="E124" s="3"/>
      <c r="F124"/>
      <c r="G124"/>
      <c r="H124"/>
      <c r="I124"/>
      <c r="J124"/>
      <c r="K124"/>
      <c r="L124"/>
    </row>
    <row r="125" spans="3:12">
      <c r="C125" s="3"/>
      <c r="D125" s="3"/>
      <c r="E125" s="3"/>
      <c r="F125"/>
      <c r="G125"/>
      <c r="H125"/>
      <c r="I125"/>
      <c r="J125"/>
      <c r="K125"/>
      <c r="L125"/>
    </row>
    <row r="126" spans="3:12">
      <c r="C126" s="3"/>
      <c r="D126" s="3"/>
      <c r="E126" s="3"/>
      <c r="F126"/>
      <c r="G126"/>
      <c r="H126"/>
      <c r="I126"/>
      <c r="J126"/>
      <c r="K126"/>
      <c r="L126"/>
    </row>
    <row r="127" spans="3:12">
      <c r="C127" s="3"/>
      <c r="D127" s="3"/>
      <c r="E127" s="3"/>
      <c r="F127"/>
      <c r="G127"/>
      <c r="H127"/>
      <c r="I127"/>
      <c r="J127"/>
      <c r="K127"/>
      <c r="L127"/>
    </row>
    <row r="128" spans="3:12">
      <c r="C128" s="3"/>
      <c r="D128" s="3"/>
      <c r="E128" s="3"/>
      <c r="F128"/>
      <c r="G128"/>
      <c r="H128"/>
      <c r="I128"/>
      <c r="J128"/>
      <c r="K128"/>
      <c r="L128"/>
    </row>
    <row r="129" spans="3:12">
      <c r="C129" s="3"/>
      <c r="D129" s="3"/>
      <c r="E129" s="3"/>
      <c r="F129"/>
      <c r="G129"/>
      <c r="H129"/>
      <c r="I129"/>
      <c r="J129"/>
      <c r="K129"/>
      <c r="L129"/>
    </row>
    <row r="130" spans="3:12">
      <c r="C130" s="3"/>
      <c r="D130" s="3"/>
      <c r="E130" s="3"/>
      <c r="F130"/>
      <c r="G130"/>
      <c r="H130"/>
      <c r="I130"/>
      <c r="J130"/>
      <c r="K130"/>
      <c r="L130"/>
    </row>
    <row r="131" spans="3:12">
      <c r="C131" s="3"/>
      <c r="D131" s="3"/>
      <c r="E131" s="3"/>
      <c r="F131"/>
      <c r="G131"/>
      <c r="H131"/>
      <c r="I131"/>
      <c r="J131"/>
      <c r="K131"/>
      <c r="L131"/>
    </row>
    <row r="132" spans="3:12">
      <c r="C132" s="3"/>
      <c r="D132" s="3"/>
      <c r="E132" s="3"/>
      <c r="F132"/>
      <c r="G132"/>
      <c r="H132"/>
      <c r="I132"/>
      <c r="J132"/>
      <c r="K132"/>
      <c r="L132"/>
    </row>
    <row r="133" spans="3:12">
      <c r="C133" s="3"/>
      <c r="D133" s="3"/>
      <c r="E133" s="3"/>
      <c r="F133"/>
      <c r="G133"/>
      <c r="H133"/>
      <c r="I133"/>
      <c r="J133"/>
      <c r="K133"/>
      <c r="L133"/>
    </row>
    <row r="134" spans="3:12">
      <c r="C134" s="3"/>
      <c r="D134" s="3"/>
      <c r="E134" s="3"/>
      <c r="F134"/>
      <c r="G134"/>
      <c r="H134"/>
      <c r="I134"/>
      <c r="J134"/>
      <c r="K134"/>
      <c r="L134"/>
    </row>
    <row r="135" spans="3:12">
      <c r="C135" s="3"/>
      <c r="D135" s="3"/>
      <c r="E135" s="3"/>
      <c r="F135"/>
      <c r="G135"/>
      <c r="H135"/>
      <c r="I135"/>
      <c r="J135"/>
      <c r="K135"/>
      <c r="L135"/>
    </row>
    <row r="136" spans="3:12">
      <c r="C136" s="3"/>
      <c r="D136" s="3"/>
      <c r="E136" s="3"/>
      <c r="F136"/>
      <c r="G136"/>
      <c r="H136"/>
      <c r="I136"/>
      <c r="J136"/>
      <c r="K136"/>
      <c r="L136"/>
    </row>
  </sheetData>
  <mergeCells count="3">
    <mergeCell ref="A2:L2"/>
    <mergeCell ref="A3:L3"/>
    <mergeCell ref="C4:L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N136"/>
  <sheetViews>
    <sheetView workbookViewId="0">
      <selection activeCell="L29" sqref="L29"/>
    </sheetView>
  </sheetViews>
  <sheetFormatPr defaultRowHeight="15"/>
  <cols>
    <col min="1" max="1" width="4.42578125" customWidth="1"/>
    <col min="2" max="2" width="19.5703125" bestFit="1" customWidth="1"/>
    <col min="3" max="12" width="8.5703125" style="1" customWidth="1"/>
  </cols>
  <sheetData>
    <row r="1" spans="1:12" ht="16.5" thickBot="1">
      <c r="B1" s="427" t="s">
        <v>35</v>
      </c>
    </row>
    <row r="2" spans="1:12" ht="39" customHeight="1">
      <c r="A2" s="744" t="s">
        <v>182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</row>
    <row r="3" spans="1:12" ht="31.5" customHeight="1">
      <c r="A3" s="687" t="s">
        <v>185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ht="15" customHeight="1">
      <c r="A4" s="4"/>
      <c r="B4" s="4"/>
      <c r="C4" s="736" t="s">
        <v>191</v>
      </c>
      <c r="D4" s="736"/>
      <c r="E4" s="736"/>
      <c r="F4" s="736"/>
      <c r="G4" s="736"/>
      <c r="H4" s="736"/>
      <c r="I4" s="736"/>
      <c r="J4" s="736"/>
      <c r="K4" s="736"/>
      <c r="L4" s="736"/>
    </row>
    <row r="5" spans="1:12">
      <c r="A5" s="4"/>
      <c r="B5" s="4"/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>
      <c r="A6" s="4">
        <v>1</v>
      </c>
      <c r="B6" s="47" t="s">
        <v>0</v>
      </c>
      <c r="C6" s="8">
        <v>52.6</v>
      </c>
      <c r="D6" s="8">
        <v>52</v>
      </c>
      <c r="E6" s="8">
        <v>51.5</v>
      </c>
      <c r="F6" s="9">
        <v>51</v>
      </c>
      <c r="G6" s="9">
        <v>50.5</v>
      </c>
      <c r="H6" s="8">
        <v>50</v>
      </c>
      <c r="I6" s="8">
        <v>49.5</v>
      </c>
      <c r="J6" s="8">
        <v>49</v>
      </c>
      <c r="K6" s="8">
        <v>48.5</v>
      </c>
      <c r="L6" s="8">
        <v>48</v>
      </c>
    </row>
    <row r="7" spans="1:12">
      <c r="A7" s="4">
        <v>2</v>
      </c>
      <c r="B7" s="47" t="s">
        <v>1</v>
      </c>
      <c r="C7" s="8">
        <v>52.6</v>
      </c>
      <c r="D7" s="8">
        <v>52</v>
      </c>
      <c r="E7" s="8">
        <v>51.5</v>
      </c>
      <c r="F7" s="9">
        <v>51</v>
      </c>
      <c r="G7" s="9">
        <v>50.5</v>
      </c>
      <c r="H7" s="8">
        <v>50</v>
      </c>
      <c r="I7" s="8">
        <v>49.5</v>
      </c>
      <c r="J7" s="8">
        <v>49</v>
      </c>
      <c r="K7" s="8">
        <v>48.5</v>
      </c>
      <c r="L7" s="8">
        <v>48</v>
      </c>
    </row>
    <row r="8" spans="1:12">
      <c r="A8" s="4">
        <v>3</v>
      </c>
      <c r="B8" s="47" t="s">
        <v>2</v>
      </c>
      <c r="C8" s="8">
        <v>52.6</v>
      </c>
      <c r="D8" s="8">
        <v>52</v>
      </c>
      <c r="E8" s="8">
        <v>51.5</v>
      </c>
      <c r="F8" s="9">
        <v>51</v>
      </c>
      <c r="G8" s="9">
        <v>50.5</v>
      </c>
      <c r="H8" s="8">
        <v>50</v>
      </c>
      <c r="I8" s="8">
        <v>49.5</v>
      </c>
      <c r="J8" s="8">
        <v>49</v>
      </c>
      <c r="K8" s="8">
        <v>48.5</v>
      </c>
      <c r="L8" s="8">
        <v>48</v>
      </c>
    </row>
    <row r="9" spans="1:12">
      <c r="A9" s="4">
        <v>4</v>
      </c>
      <c r="B9" s="47" t="s">
        <v>3</v>
      </c>
      <c r="C9" s="8">
        <v>52.6</v>
      </c>
      <c r="D9" s="8">
        <v>52</v>
      </c>
      <c r="E9" s="8">
        <v>51.5</v>
      </c>
      <c r="F9" s="9">
        <v>51</v>
      </c>
      <c r="G9" s="9">
        <v>50.5</v>
      </c>
      <c r="H9" s="8">
        <v>50</v>
      </c>
      <c r="I9" s="8">
        <v>49.5</v>
      </c>
      <c r="J9" s="8">
        <v>49</v>
      </c>
      <c r="K9" s="8">
        <v>48.5</v>
      </c>
      <c r="L9" s="8">
        <v>48</v>
      </c>
    </row>
    <row r="10" spans="1:12">
      <c r="A10" s="4">
        <v>5</v>
      </c>
      <c r="B10" s="47" t="s">
        <v>4</v>
      </c>
      <c r="C10" s="8">
        <v>52.6</v>
      </c>
      <c r="D10" s="8">
        <v>52</v>
      </c>
      <c r="E10" s="8">
        <v>51.5</v>
      </c>
      <c r="F10" s="9">
        <v>51</v>
      </c>
      <c r="G10" s="9">
        <v>50.5</v>
      </c>
      <c r="H10" s="8">
        <v>50</v>
      </c>
      <c r="I10" s="8">
        <v>49.5</v>
      </c>
      <c r="J10" s="8">
        <v>49</v>
      </c>
      <c r="K10" s="8">
        <v>48.5</v>
      </c>
      <c r="L10" s="8">
        <v>48</v>
      </c>
    </row>
    <row r="11" spans="1:12">
      <c r="A11" s="4">
        <v>6</v>
      </c>
      <c r="B11" s="47" t="s">
        <v>5</v>
      </c>
      <c r="C11" s="8">
        <v>52.6</v>
      </c>
      <c r="D11" s="8">
        <v>52</v>
      </c>
      <c r="E11" s="8">
        <v>51.5</v>
      </c>
      <c r="F11" s="9">
        <v>51</v>
      </c>
      <c r="G11" s="9">
        <v>50.5</v>
      </c>
      <c r="H11" s="8">
        <v>50</v>
      </c>
      <c r="I11" s="8">
        <v>49.5</v>
      </c>
      <c r="J11" s="8">
        <v>49</v>
      </c>
      <c r="K11" s="8">
        <v>48.5</v>
      </c>
      <c r="L11" s="8">
        <v>48</v>
      </c>
    </row>
    <row r="12" spans="1:12">
      <c r="A12" s="4">
        <v>7</v>
      </c>
      <c r="B12" s="47" t="s">
        <v>6</v>
      </c>
      <c r="C12" s="8">
        <v>52.6</v>
      </c>
      <c r="D12" s="8">
        <v>52</v>
      </c>
      <c r="E12" s="8">
        <v>51.5</v>
      </c>
      <c r="F12" s="9">
        <v>51</v>
      </c>
      <c r="G12" s="9">
        <v>50.5</v>
      </c>
      <c r="H12" s="8">
        <v>50</v>
      </c>
      <c r="I12" s="8">
        <v>49.5</v>
      </c>
      <c r="J12" s="8">
        <v>49</v>
      </c>
      <c r="K12" s="8">
        <v>48.5</v>
      </c>
      <c r="L12" s="8">
        <v>48</v>
      </c>
    </row>
    <row r="13" spans="1:12">
      <c r="A13" s="4">
        <v>8</v>
      </c>
      <c r="B13" s="47" t="s">
        <v>7</v>
      </c>
      <c r="C13" s="8">
        <v>52.6</v>
      </c>
      <c r="D13" s="8">
        <v>52</v>
      </c>
      <c r="E13" s="8">
        <v>51.5</v>
      </c>
      <c r="F13" s="9">
        <v>51</v>
      </c>
      <c r="G13" s="9">
        <v>50.5</v>
      </c>
      <c r="H13" s="8">
        <v>50</v>
      </c>
      <c r="I13" s="8">
        <v>49.5</v>
      </c>
      <c r="J13" s="8">
        <v>49</v>
      </c>
      <c r="K13" s="8">
        <v>48.5</v>
      </c>
      <c r="L13" s="8">
        <v>48</v>
      </c>
    </row>
    <row r="14" spans="1:12">
      <c r="A14" s="4">
        <v>9</v>
      </c>
      <c r="B14" s="47" t="s">
        <v>8</v>
      </c>
      <c r="C14" s="8">
        <v>52.6</v>
      </c>
      <c r="D14" s="8">
        <v>52</v>
      </c>
      <c r="E14" s="8">
        <v>51.5</v>
      </c>
      <c r="F14" s="9">
        <v>51</v>
      </c>
      <c r="G14" s="9">
        <v>50.5</v>
      </c>
      <c r="H14" s="8">
        <v>50</v>
      </c>
      <c r="I14" s="8">
        <v>49.5</v>
      </c>
      <c r="J14" s="8">
        <v>49</v>
      </c>
      <c r="K14" s="8">
        <v>48.5</v>
      </c>
      <c r="L14" s="8">
        <v>48</v>
      </c>
    </row>
    <row r="15" spans="1:12">
      <c r="A15" s="4">
        <v>10</v>
      </c>
      <c r="B15" s="47" t="s">
        <v>9</v>
      </c>
      <c r="C15" s="8">
        <v>52.6</v>
      </c>
      <c r="D15" s="8">
        <v>52</v>
      </c>
      <c r="E15" s="8">
        <v>51.5</v>
      </c>
      <c r="F15" s="9">
        <v>51</v>
      </c>
      <c r="G15" s="9">
        <v>50.5</v>
      </c>
      <c r="H15" s="8">
        <v>50</v>
      </c>
      <c r="I15" s="8">
        <v>49.5</v>
      </c>
      <c r="J15" s="8">
        <v>49</v>
      </c>
      <c r="K15" s="8">
        <v>48.5</v>
      </c>
      <c r="L15" s="8">
        <v>48</v>
      </c>
    </row>
    <row r="16" spans="1:12">
      <c r="A16" s="4">
        <v>11</v>
      </c>
      <c r="B16" s="47" t="s">
        <v>10</v>
      </c>
      <c r="C16" s="8">
        <v>52.6</v>
      </c>
      <c r="D16" s="8">
        <v>52</v>
      </c>
      <c r="E16" s="8">
        <v>51.5</v>
      </c>
      <c r="F16" s="9">
        <v>51</v>
      </c>
      <c r="G16" s="9">
        <v>50.5</v>
      </c>
      <c r="H16" s="8">
        <v>50</v>
      </c>
      <c r="I16" s="8">
        <v>49.5</v>
      </c>
      <c r="J16" s="8">
        <v>49</v>
      </c>
      <c r="K16" s="8">
        <v>48.5</v>
      </c>
      <c r="L16" s="8">
        <v>48</v>
      </c>
    </row>
    <row r="17" spans="1:14">
      <c r="A17" s="4">
        <v>12</v>
      </c>
      <c r="B17" s="47" t="s">
        <v>11</v>
      </c>
      <c r="C17" s="8">
        <v>52.6</v>
      </c>
      <c r="D17" s="8">
        <v>52</v>
      </c>
      <c r="E17" s="8">
        <v>51.5</v>
      </c>
      <c r="F17" s="9">
        <v>51</v>
      </c>
      <c r="G17" s="9">
        <v>50.5</v>
      </c>
      <c r="H17" s="8">
        <v>50</v>
      </c>
      <c r="I17" s="8">
        <v>49.5</v>
      </c>
      <c r="J17" s="8">
        <v>49</v>
      </c>
      <c r="K17" s="8">
        <v>48.5</v>
      </c>
      <c r="L17" s="8">
        <v>48</v>
      </c>
    </row>
    <row r="18" spans="1:14">
      <c r="A18" s="4">
        <v>13</v>
      </c>
      <c r="B18" s="47" t="s">
        <v>12</v>
      </c>
      <c r="C18" s="8">
        <v>52.6</v>
      </c>
      <c r="D18" s="8">
        <v>52</v>
      </c>
      <c r="E18" s="8">
        <v>51.5</v>
      </c>
      <c r="F18" s="9">
        <v>51</v>
      </c>
      <c r="G18" s="9">
        <v>50.5</v>
      </c>
      <c r="H18" s="8">
        <v>50</v>
      </c>
      <c r="I18" s="8">
        <v>49.5</v>
      </c>
      <c r="J18" s="8">
        <v>49</v>
      </c>
      <c r="K18" s="8">
        <v>48.5</v>
      </c>
      <c r="L18" s="8">
        <v>48</v>
      </c>
    </row>
    <row r="19" spans="1:14">
      <c r="A19" s="4">
        <v>14</v>
      </c>
      <c r="B19" s="47" t="s">
        <v>13</v>
      </c>
      <c r="C19" s="8">
        <v>52.6</v>
      </c>
      <c r="D19" s="8">
        <v>52</v>
      </c>
      <c r="E19" s="8">
        <v>51.5</v>
      </c>
      <c r="F19" s="9">
        <v>51</v>
      </c>
      <c r="G19" s="9">
        <v>50.5</v>
      </c>
      <c r="H19" s="8">
        <v>50</v>
      </c>
      <c r="I19" s="8">
        <v>49.5</v>
      </c>
      <c r="J19" s="8">
        <v>49</v>
      </c>
      <c r="K19" s="8">
        <v>48.5</v>
      </c>
      <c r="L19" s="8">
        <v>48</v>
      </c>
    </row>
    <row r="20" spans="1:14">
      <c r="A20" s="4">
        <v>15</v>
      </c>
      <c r="B20" s="47" t="s">
        <v>14</v>
      </c>
      <c r="C20" s="8">
        <v>52.6</v>
      </c>
      <c r="D20" s="8">
        <v>52</v>
      </c>
      <c r="E20" s="8">
        <v>51.5</v>
      </c>
      <c r="F20" s="9">
        <v>51</v>
      </c>
      <c r="G20" s="9">
        <v>50.5</v>
      </c>
      <c r="H20" s="8">
        <v>50</v>
      </c>
      <c r="I20" s="8">
        <v>49.5</v>
      </c>
      <c r="J20" s="8">
        <v>49</v>
      </c>
      <c r="K20" s="8">
        <v>48.5</v>
      </c>
      <c r="L20" s="8">
        <v>48</v>
      </c>
    </row>
    <row r="21" spans="1:14">
      <c r="A21" s="4">
        <v>16</v>
      </c>
      <c r="B21" s="47" t="s">
        <v>15</v>
      </c>
      <c r="C21" s="8">
        <v>52.6</v>
      </c>
      <c r="D21" s="8">
        <v>52</v>
      </c>
      <c r="E21" s="8">
        <v>51.5</v>
      </c>
      <c r="F21" s="9">
        <v>51</v>
      </c>
      <c r="G21" s="9">
        <v>50.5</v>
      </c>
      <c r="H21" s="8">
        <v>50</v>
      </c>
      <c r="I21" s="8">
        <v>49.5</v>
      </c>
      <c r="J21" s="8">
        <v>49</v>
      </c>
      <c r="K21" s="8">
        <v>48.5</v>
      </c>
      <c r="L21" s="8">
        <v>48</v>
      </c>
    </row>
    <row r="22" spans="1:14">
      <c r="A22" s="4">
        <v>17</v>
      </c>
      <c r="B22" s="47" t="s">
        <v>16</v>
      </c>
      <c r="C22" s="8">
        <v>52.6</v>
      </c>
      <c r="D22" s="8">
        <v>52</v>
      </c>
      <c r="E22" s="8">
        <v>51.5</v>
      </c>
      <c r="F22" s="9">
        <v>51</v>
      </c>
      <c r="G22" s="9">
        <v>50.5</v>
      </c>
      <c r="H22" s="8">
        <v>50</v>
      </c>
      <c r="I22" s="8">
        <v>49.5</v>
      </c>
      <c r="J22" s="8">
        <v>49</v>
      </c>
      <c r="K22" s="8">
        <v>48.5</v>
      </c>
      <c r="L22" s="8">
        <v>48</v>
      </c>
    </row>
    <row r="23" spans="1:14">
      <c r="A23" s="4">
        <v>18</v>
      </c>
      <c r="B23" s="47" t="s">
        <v>17</v>
      </c>
      <c r="C23" s="8">
        <v>52.6</v>
      </c>
      <c r="D23" s="8">
        <v>52</v>
      </c>
      <c r="E23" s="8">
        <v>51.5</v>
      </c>
      <c r="F23" s="9">
        <v>51</v>
      </c>
      <c r="G23" s="9">
        <v>50.5</v>
      </c>
      <c r="H23" s="8">
        <v>50</v>
      </c>
      <c r="I23" s="8">
        <v>49.5</v>
      </c>
      <c r="J23" s="8">
        <v>49</v>
      </c>
      <c r="K23" s="8">
        <v>48.5</v>
      </c>
      <c r="L23" s="8">
        <v>48</v>
      </c>
    </row>
    <row r="24" spans="1:14">
      <c r="A24" s="4">
        <v>19</v>
      </c>
      <c r="B24" s="47" t="s">
        <v>18</v>
      </c>
      <c r="C24" s="8">
        <v>52.6</v>
      </c>
      <c r="D24" s="8">
        <v>52</v>
      </c>
      <c r="E24" s="8">
        <v>51.5</v>
      </c>
      <c r="F24" s="9">
        <v>51</v>
      </c>
      <c r="G24" s="9">
        <v>50.5</v>
      </c>
      <c r="H24" s="8">
        <v>50</v>
      </c>
      <c r="I24" s="8">
        <v>49.5</v>
      </c>
      <c r="J24" s="8">
        <v>49</v>
      </c>
      <c r="K24" s="8">
        <v>48.5</v>
      </c>
      <c r="L24" s="8">
        <v>48</v>
      </c>
    </row>
    <row r="25" spans="1:14">
      <c r="A25" s="4">
        <v>20</v>
      </c>
      <c r="B25" s="47" t="s">
        <v>19</v>
      </c>
      <c r="C25" s="8">
        <v>52.6</v>
      </c>
      <c r="D25" s="8">
        <v>52</v>
      </c>
      <c r="E25" s="8">
        <v>51.5</v>
      </c>
      <c r="F25" s="9">
        <v>51</v>
      </c>
      <c r="G25" s="9">
        <v>50.5</v>
      </c>
      <c r="H25" s="8">
        <v>50</v>
      </c>
      <c r="I25" s="8">
        <v>49.5</v>
      </c>
      <c r="J25" s="8">
        <v>49</v>
      </c>
      <c r="K25" s="8">
        <v>48.5</v>
      </c>
      <c r="L25" s="8">
        <v>48</v>
      </c>
      <c r="M25" s="7"/>
      <c r="N25" s="2"/>
    </row>
    <row r="26" spans="1:14">
      <c r="A26" s="4">
        <v>21</v>
      </c>
      <c r="B26" s="47" t="s">
        <v>20</v>
      </c>
      <c r="C26" s="8">
        <v>52.6</v>
      </c>
      <c r="D26" s="8">
        <v>52</v>
      </c>
      <c r="E26" s="8">
        <v>51.5</v>
      </c>
      <c r="F26" s="9">
        <v>51</v>
      </c>
      <c r="G26" s="9">
        <v>50.5</v>
      </c>
      <c r="H26" s="8">
        <v>50</v>
      </c>
      <c r="I26" s="8">
        <v>49.5</v>
      </c>
      <c r="J26" s="8">
        <v>49</v>
      </c>
      <c r="K26" s="8">
        <v>48.5</v>
      </c>
      <c r="L26" s="8">
        <v>48</v>
      </c>
    </row>
    <row r="27" spans="1:14">
      <c r="A27" s="4"/>
      <c r="B27" s="6" t="s">
        <v>21</v>
      </c>
      <c r="C27" s="8">
        <v>52.6</v>
      </c>
      <c r="D27" s="8">
        <v>52</v>
      </c>
      <c r="E27" s="8">
        <v>51.5</v>
      </c>
      <c r="F27" s="9">
        <v>51</v>
      </c>
      <c r="G27" s="9">
        <v>50.5</v>
      </c>
      <c r="H27" s="8">
        <v>50</v>
      </c>
      <c r="I27" s="8">
        <v>49.5</v>
      </c>
      <c r="J27" s="8">
        <v>49</v>
      </c>
      <c r="K27" s="8">
        <v>48.5</v>
      </c>
      <c r="L27" s="8">
        <v>48</v>
      </c>
    </row>
    <row r="28" spans="1:14">
      <c r="A28" s="4"/>
      <c r="B28" s="6" t="s">
        <v>28</v>
      </c>
      <c r="C28" s="8">
        <v>52.6</v>
      </c>
      <c r="D28" s="8">
        <v>52</v>
      </c>
      <c r="E28" s="8">
        <v>51.5</v>
      </c>
      <c r="F28" s="9">
        <v>51</v>
      </c>
      <c r="G28" s="9">
        <v>50.5</v>
      </c>
      <c r="H28" s="8">
        <v>50</v>
      </c>
      <c r="I28" s="8">
        <v>49.5</v>
      </c>
      <c r="J28" s="8">
        <v>49</v>
      </c>
      <c r="K28" s="8">
        <v>48.5</v>
      </c>
      <c r="L28" s="8">
        <v>48</v>
      </c>
    </row>
    <row r="29" spans="1:14" ht="30">
      <c r="A29" s="4"/>
      <c r="B29" s="606" t="s">
        <v>608</v>
      </c>
      <c r="C29" s="8">
        <v>52.6</v>
      </c>
      <c r="D29" s="8">
        <v>52</v>
      </c>
      <c r="E29" s="8">
        <v>51.5</v>
      </c>
      <c r="F29" s="9">
        <v>51</v>
      </c>
      <c r="G29" s="9">
        <v>50.5</v>
      </c>
      <c r="H29" s="8">
        <v>50</v>
      </c>
      <c r="I29" s="8">
        <v>49.5</v>
      </c>
      <c r="J29" s="8">
        <v>49</v>
      </c>
      <c r="K29" s="8">
        <v>48.5</v>
      </c>
      <c r="L29" s="8">
        <v>48</v>
      </c>
    </row>
    <row r="88" spans="3:12">
      <c r="C88" s="3"/>
      <c r="D88" s="3"/>
      <c r="E88" s="3"/>
      <c r="F88"/>
      <c r="G88"/>
      <c r="H88"/>
      <c r="I88"/>
      <c r="J88"/>
      <c r="K88"/>
      <c r="L88"/>
    </row>
    <row r="89" spans="3:12">
      <c r="C89" s="3"/>
      <c r="D89" s="3"/>
      <c r="E89" s="3"/>
      <c r="F89"/>
      <c r="G89"/>
      <c r="H89"/>
      <c r="I89"/>
      <c r="J89"/>
      <c r="K89"/>
      <c r="L89"/>
    </row>
    <row r="90" spans="3:12">
      <c r="C90" s="3"/>
      <c r="D90" s="3"/>
      <c r="E90" s="3"/>
      <c r="F90"/>
      <c r="G90"/>
      <c r="H90"/>
      <c r="I90"/>
      <c r="J90"/>
      <c r="K90"/>
      <c r="L90"/>
    </row>
    <row r="91" spans="3:12">
      <c r="C91" s="3"/>
      <c r="D91" s="3"/>
      <c r="E91" s="3"/>
      <c r="F91"/>
      <c r="G91"/>
      <c r="H91"/>
      <c r="I91"/>
      <c r="J91"/>
      <c r="K91"/>
      <c r="L91"/>
    </row>
    <row r="92" spans="3:12">
      <c r="C92" s="3"/>
      <c r="D92" s="3"/>
      <c r="E92" s="3"/>
      <c r="F92"/>
      <c r="G92"/>
      <c r="H92"/>
      <c r="I92"/>
      <c r="J92"/>
      <c r="K92"/>
      <c r="L92"/>
    </row>
    <row r="93" spans="3:12">
      <c r="C93" s="3"/>
      <c r="D93" s="3"/>
      <c r="E93" s="3"/>
      <c r="F93"/>
      <c r="G93"/>
      <c r="H93"/>
      <c r="I93"/>
      <c r="J93"/>
      <c r="K93"/>
      <c r="L93"/>
    </row>
    <row r="94" spans="3:12">
      <c r="C94" s="3"/>
      <c r="D94" s="3"/>
      <c r="E94" s="3"/>
      <c r="F94"/>
      <c r="G94"/>
      <c r="H94"/>
      <c r="I94"/>
      <c r="J94"/>
      <c r="K94"/>
      <c r="L94"/>
    </row>
    <row r="95" spans="3:12">
      <c r="C95" s="3"/>
      <c r="D95" s="3"/>
      <c r="E95" s="3"/>
      <c r="F95"/>
      <c r="G95"/>
      <c r="H95"/>
      <c r="I95"/>
      <c r="J95"/>
      <c r="K95"/>
      <c r="L95"/>
    </row>
    <row r="96" spans="3:12">
      <c r="C96" s="3"/>
      <c r="D96" s="3"/>
      <c r="E96" s="3"/>
      <c r="F96"/>
      <c r="G96"/>
      <c r="H96"/>
      <c r="I96"/>
      <c r="J96"/>
      <c r="K96"/>
      <c r="L96"/>
    </row>
    <row r="97" spans="3:12">
      <c r="C97" s="3"/>
      <c r="D97" s="3"/>
      <c r="E97" s="3"/>
      <c r="F97"/>
      <c r="G97"/>
      <c r="H97"/>
      <c r="I97"/>
      <c r="J97"/>
      <c r="K97"/>
      <c r="L97"/>
    </row>
    <row r="98" spans="3:12">
      <c r="C98" s="3"/>
      <c r="D98" s="3"/>
      <c r="E98" s="3"/>
      <c r="F98"/>
      <c r="G98"/>
      <c r="H98"/>
      <c r="I98"/>
      <c r="J98"/>
      <c r="K98"/>
      <c r="L98"/>
    </row>
    <row r="99" spans="3:12">
      <c r="C99" s="3"/>
      <c r="D99" s="3"/>
      <c r="E99" s="3"/>
      <c r="F99"/>
      <c r="G99"/>
      <c r="H99"/>
      <c r="I99"/>
      <c r="J99"/>
      <c r="K99"/>
      <c r="L99"/>
    </row>
    <row r="100" spans="3:12">
      <c r="C100" s="3"/>
      <c r="D100" s="3"/>
      <c r="E100" s="3"/>
      <c r="F100"/>
      <c r="G100"/>
      <c r="H100"/>
      <c r="I100"/>
      <c r="J100"/>
      <c r="K100"/>
      <c r="L100"/>
    </row>
    <row r="101" spans="3:12">
      <c r="C101" s="3"/>
      <c r="D101" s="3"/>
      <c r="E101" s="3"/>
      <c r="F101"/>
      <c r="G101"/>
      <c r="H101"/>
      <c r="I101"/>
      <c r="J101"/>
      <c r="K101"/>
      <c r="L101"/>
    </row>
    <row r="102" spans="3:12">
      <c r="C102" s="3"/>
      <c r="D102" s="3"/>
      <c r="E102" s="3"/>
      <c r="F102"/>
      <c r="G102"/>
      <c r="H102"/>
      <c r="I102"/>
      <c r="J102"/>
      <c r="K102"/>
      <c r="L102"/>
    </row>
    <row r="103" spans="3:12">
      <c r="C103" s="3"/>
      <c r="D103" s="3"/>
      <c r="E103" s="3"/>
      <c r="F103"/>
      <c r="G103"/>
      <c r="H103"/>
      <c r="I103"/>
      <c r="J103"/>
      <c r="K103"/>
      <c r="L103"/>
    </row>
    <row r="104" spans="3:12">
      <c r="C104" s="3"/>
      <c r="D104" s="3"/>
      <c r="E104" s="3"/>
      <c r="F104"/>
      <c r="G104"/>
      <c r="H104"/>
      <c r="I104"/>
      <c r="J104"/>
      <c r="K104"/>
      <c r="L104"/>
    </row>
    <row r="105" spans="3:12">
      <c r="C105" s="3"/>
      <c r="D105" s="3"/>
      <c r="E105" s="3"/>
      <c r="F105"/>
      <c r="G105"/>
      <c r="H105"/>
      <c r="I105"/>
      <c r="J105"/>
      <c r="K105"/>
      <c r="L105"/>
    </row>
    <row r="106" spans="3:12">
      <c r="C106" s="3"/>
      <c r="D106" s="3"/>
      <c r="E106" s="3"/>
      <c r="F106"/>
      <c r="G106"/>
      <c r="H106"/>
      <c r="I106"/>
      <c r="J106"/>
      <c r="K106"/>
      <c r="L106"/>
    </row>
    <row r="107" spans="3:12">
      <c r="C107" s="3"/>
      <c r="D107" s="3"/>
      <c r="E107" s="3"/>
      <c r="F107"/>
      <c r="G107"/>
      <c r="H107"/>
      <c r="I107"/>
      <c r="J107"/>
      <c r="K107"/>
      <c r="L107"/>
    </row>
    <row r="108" spans="3:12">
      <c r="C108" s="3"/>
      <c r="D108" s="3"/>
      <c r="E108" s="3"/>
      <c r="F108"/>
      <c r="G108"/>
      <c r="H108"/>
      <c r="I108"/>
      <c r="J108"/>
      <c r="K108"/>
      <c r="L108"/>
    </row>
    <row r="109" spans="3:12">
      <c r="C109" s="3"/>
      <c r="D109" s="3"/>
      <c r="E109" s="3"/>
      <c r="F109"/>
      <c r="G109"/>
      <c r="H109"/>
      <c r="I109"/>
      <c r="J109"/>
      <c r="K109"/>
      <c r="L109"/>
    </row>
    <row r="110" spans="3:12">
      <c r="C110" s="3"/>
      <c r="D110" s="3"/>
      <c r="E110" s="3"/>
      <c r="F110"/>
      <c r="G110"/>
      <c r="H110"/>
      <c r="I110"/>
      <c r="J110"/>
      <c r="K110"/>
      <c r="L110"/>
    </row>
    <row r="111" spans="3:12">
      <c r="C111" s="3"/>
      <c r="D111" s="3"/>
      <c r="E111" s="3"/>
      <c r="F111"/>
      <c r="G111"/>
      <c r="H111"/>
      <c r="I111"/>
      <c r="J111"/>
      <c r="K111"/>
      <c r="L111"/>
    </row>
    <row r="112" spans="3:12">
      <c r="C112" s="3"/>
      <c r="D112" s="3"/>
      <c r="E112" s="3"/>
      <c r="F112"/>
      <c r="G112"/>
      <c r="H112"/>
      <c r="I112"/>
      <c r="J112"/>
      <c r="K112"/>
      <c r="L112"/>
    </row>
    <row r="113" spans="3:12">
      <c r="C113" s="3"/>
      <c r="D113" s="3"/>
      <c r="E113" s="3"/>
      <c r="F113"/>
      <c r="G113"/>
      <c r="H113"/>
      <c r="I113"/>
      <c r="J113"/>
      <c r="K113"/>
      <c r="L113"/>
    </row>
    <row r="114" spans="3:12">
      <c r="C114" s="3"/>
      <c r="D114" s="3"/>
      <c r="E114" s="3"/>
      <c r="F114"/>
      <c r="G114"/>
      <c r="H114"/>
      <c r="I114"/>
      <c r="J114"/>
      <c r="K114"/>
      <c r="L114"/>
    </row>
    <row r="115" spans="3:12">
      <c r="C115" s="3"/>
      <c r="D115" s="3"/>
      <c r="E115" s="3"/>
      <c r="F115"/>
      <c r="G115"/>
      <c r="H115"/>
      <c r="I115"/>
      <c r="J115"/>
      <c r="K115"/>
      <c r="L115"/>
    </row>
    <row r="116" spans="3:12">
      <c r="C116" s="3"/>
      <c r="D116" s="3"/>
      <c r="E116" s="3"/>
      <c r="F116"/>
      <c r="G116"/>
      <c r="H116"/>
      <c r="I116"/>
      <c r="J116"/>
      <c r="K116"/>
      <c r="L116"/>
    </row>
    <row r="117" spans="3:12">
      <c r="C117" s="3"/>
      <c r="D117" s="3"/>
      <c r="E117" s="3"/>
      <c r="F117"/>
      <c r="G117"/>
      <c r="H117"/>
      <c r="I117"/>
      <c r="J117"/>
      <c r="K117"/>
      <c r="L117"/>
    </row>
    <row r="118" spans="3:12">
      <c r="C118" s="3"/>
      <c r="D118" s="3"/>
      <c r="E118" s="3"/>
      <c r="F118"/>
      <c r="G118"/>
      <c r="H118"/>
      <c r="I118"/>
      <c r="J118"/>
      <c r="K118"/>
      <c r="L118"/>
    </row>
    <row r="119" spans="3:12">
      <c r="C119" s="3"/>
      <c r="D119" s="3"/>
      <c r="E119" s="3"/>
      <c r="F119"/>
      <c r="G119"/>
      <c r="H119"/>
      <c r="I119"/>
      <c r="J119"/>
      <c r="K119"/>
      <c r="L119"/>
    </row>
    <row r="120" spans="3:12">
      <c r="C120" s="3"/>
      <c r="D120" s="3"/>
      <c r="E120" s="3"/>
      <c r="F120"/>
      <c r="G120"/>
      <c r="H120"/>
      <c r="I120"/>
      <c r="J120"/>
      <c r="K120"/>
      <c r="L120"/>
    </row>
    <row r="121" spans="3:12">
      <c r="C121" s="3"/>
      <c r="D121" s="3"/>
      <c r="E121" s="3"/>
      <c r="F121"/>
      <c r="G121"/>
      <c r="H121"/>
      <c r="I121"/>
      <c r="J121"/>
      <c r="K121"/>
      <c r="L121"/>
    </row>
    <row r="122" spans="3:12">
      <c r="C122" s="3"/>
      <c r="D122" s="3"/>
      <c r="E122" s="3"/>
      <c r="F122"/>
      <c r="G122"/>
      <c r="H122"/>
      <c r="I122"/>
      <c r="J122"/>
      <c r="K122"/>
      <c r="L122"/>
    </row>
    <row r="123" spans="3:12">
      <c r="C123" s="3"/>
      <c r="D123" s="3"/>
      <c r="E123" s="3"/>
      <c r="F123"/>
      <c r="G123"/>
      <c r="H123"/>
      <c r="I123"/>
      <c r="J123"/>
      <c r="K123"/>
      <c r="L123"/>
    </row>
    <row r="124" spans="3:12">
      <c r="C124" s="3"/>
      <c r="D124" s="3"/>
      <c r="E124" s="3"/>
      <c r="F124"/>
      <c r="G124"/>
      <c r="H124"/>
      <c r="I124"/>
      <c r="J124"/>
      <c r="K124"/>
      <c r="L124"/>
    </row>
    <row r="125" spans="3:12">
      <c r="C125" s="3"/>
      <c r="D125" s="3"/>
      <c r="E125" s="3"/>
      <c r="F125"/>
      <c r="G125"/>
      <c r="H125"/>
      <c r="I125"/>
      <c r="J125"/>
      <c r="K125"/>
      <c r="L125"/>
    </row>
    <row r="126" spans="3:12">
      <c r="C126" s="3"/>
      <c r="D126" s="3"/>
      <c r="E126" s="3"/>
      <c r="F126"/>
      <c r="G126"/>
      <c r="H126"/>
      <c r="I126"/>
      <c r="J126"/>
      <c r="K126"/>
      <c r="L126"/>
    </row>
    <row r="127" spans="3:12">
      <c r="C127" s="3"/>
      <c r="D127" s="3"/>
      <c r="E127" s="3"/>
      <c r="F127"/>
      <c r="G127"/>
      <c r="H127"/>
      <c r="I127"/>
      <c r="J127"/>
      <c r="K127"/>
      <c r="L127"/>
    </row>
    <row r="128" spans="3:12">
      <c r="C128" s="3"/>
      <c r="D128" s="3"/>
      <c r="E128" s="3"/>
      <c r="F128"/>
      <c r="G128"/>
      <c r="H128"/>
      <c r="I128"/>
      <c r="J128"/>
      <c r="K128"/>
      <c r="L128"/>
    </row>
    <row r="129" spans="3:12">
      <c r="C129" s="3"/>
      <c r="D129" s="3"/>
      <c r="E129" s="3"/>
      <c r="F129"/>
      <c r="G129"/>
      <c r="H129"/>
      <c r="I129"/>
      <c r="J129"/>
      <c r="K129"/>
      <c r="L129"/>
    </row>
    <row r="130" spans="3:12">
      <c r="C130" s="3"/>
      <c r="D130" s="3"/>
      <c r="E130" s="3"/>
      <c r="F130"/>
      <c r="G130"/>
      <c r="H130"/>
      <c r="I130"/>
      <c r="J130"/>
      <c r="K130"/>
      <c r="L130"/>
    </row>
    <row r="131" spans="3:12">
      <c r="C131" s="3"/>
      <c r="D131" s="3"/>
      <c r="E131" s="3"/>
      <c r="F131"/>
      <c r="G131"/>
      <c r="H131"/>
      <c r="I131"/>
      <c r="J131"/>
      <c r="K131"/>
      <c r="L131"/>
    </row>
    <row r="132" spans="3:12">
      <c r="C132" s="3"/>
      <c r="D132" s="3"/>
      <c r="E132" s="3"/>
      <c r="F132"/>
      <c r="G132"/>
      <c r="H132"/>
      <c r="I132"/>
      <c r="J132"/>
      <c r="K132"/>
      <c r="L132"/>
    </row>
    <row r="133" spans="3:12">
      <c r="C133" s="3"/>
      <c r="D133" s="3"/>
      <c r="E133" s="3"/>
      <c r="F133"/>
      <c r="G133"/>
      <c r="H133"/>
      <c r="I133"/>
      <c r="J133"/>
      <c r="K133"/>
      <c r="L133"/>
    </row>
    <row r="134" spans="3:12">
      <c r="C134" s="3"/>
      <c r="D134" s="3"/>
      <c r="E134" s="3"/>
      <c r="F134"/>
      <c r="G134"/>
      <c r="H134"/>
      <c r="I134"/>
      <c r="J134"/>
      <c r="K134"/>
      <c r="L134"/>
    </row>
    <row r="135" spans="3:12">
      <c r="C135" s="3"/>
      <c r="D135" s="3"/>
      <c r="E135" s="3"/>
      <c r="F135"/>
      <c r="G135"/>
      <c r="H135"/>
      <c r="I135"/>
      <c r="J135"/>
      <c r="K135"/>
      <c r="L135"/>
    </row>
    <row r="136" spans="3:12">
      <c r="C136" s="3"/>
      <c r="D136" s="3"/>
      <c r="E136" s="3"/>
      <c r="F136"/>
      <c r="G136"/>
      <c r="H136"/>
      <c r="I136"/>
      <c r="J136"/>
      <c r="K136"/>
      <c r="L136"/>
    </row>
  </sheetData>
  <mergeCells count="3">
    <mergeCell ref="A2:L2"/>
    <mergeCell ref="A3:L3"/>
    <mergeCell ref="C4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N136"/>
  <sheetViews>
    <sheetView workbookViewId="0">
      <selection activeCell="M29" sqref="M29"/>
    </sheetView>
  </sheetViews>
  <sheetFormatPr defaultRowHeight="15"/>
  <cols>
    <col min="1" max="1" width="4.42578125" customWidth="1"/>
    <col min="2" max="2" width="20.42578125" customWidth="1"/>
    <col min="3" max="12" width="8.5703125" style="1" customWidth="1"/>
  </cols>
  <sheetData>
    <row r="1" spans="1:12" ht="16.5" thickBot="1">
      <c r="B1" s="427" t="s">
        <v>35</v>
      </c>
    </row>
    <row r="2" spans="1:12" ht="42" customHeight="1">
      <c r="A2" s="744" t="s">
        <v>182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</row>
    <row r="3" spans="1:12" ht="33.75" customHeight="1">
      <c r="A3" s="687" t="s">
        <v>186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ht="15" customHeight="1">
      <c r="A4" s="4"/>
      <c r="B4" s="4"/>
      <c r="C4" s="736" t="s">
        <v>191</v>
      </c>
      <c r="D4" s="736"/>
      <c r="E4" s="736"/>
      <c r="F4" s="736"/>
      <c r="G4" s="736"/>
      <c r="H4" s="736"/>
      <c r="I4" s="736"/>
      <c r="J4" s="736"/>
      <c r="K4" s="736"/>
      <c r="L4" s="736"/>
    </row>
    <row r="5" spans="1:12">
      <c r="A5" s="4"/>
      <c r="B5" s="4"/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>
      <c r="A6" s="4">
        <v>1</v>
      </c>
      <c r="B6" s="47" t="s">
        <v>0</v>
      </c>
      <c r="C6" s="8">
        <v>38</v>
      </c>
      <c r="D6" s="8">
        <v>36.5</v>
      </c>
      <c r="E6" s="8">
        <v>35</v>
      </c>
      <c r="F6" s="9">
        <v>33.5</v>
      </c>
      <c r="G6" s="9">
        <v>32</v>
      </c>
      <c r="H6" s="8">
        <v>30.5</v>
      </c>
      <c r="I6" s="8">
        <v>29</v>
      </c>
      <c r="J6" s="8">
        <v>27.5</v>
      </c>
      <c r="K6" s="8">
        <v>26</v>
      </c>
      <c r="L6" s="8">
        <v>24.5</v>
      </c>
    </row>
    <row r="7" spans="1:12">
      <c r="A7" s="4">
        <v>2</v>
      </c>
      <c r="B7" s="47" t="s">
        <v>1</v>
      </c>
      <c r="C7" s="8">
        <v>38</v>
      </c>
      <c r="D7" s="8">
        <v>36.5</v>
      </c>
      <c r="E7" s="8">
        <v>35</v>
      </c>
      <c r="F7" s="9">
        <v>33.5</v>
      </c>
      <c r="G7" s="9">
        <v>32</v>
      </c>
      <c r="H7" s="8">
        <v>30.5</v>
      </c>
      <c r="I7" s="8">
        <v>29</v>
      </c>
      <c r="J7" s="8">
        <v>27.5</v>
      </c>
      <c r="K7" s="8">
        <v>26</v>
      </c>
      <c r="L7" s="8">
        <v>24.5</v>
      </c>
    </row>
    <row r="8" spans="1:12">
      <c r="A8" s="4">
        <v>3</v>
      </c>
      <c r="B8" s="47" t="s">
        <v>2</v>
      </c>
      <c r="C8" s="8">
        <v>38</v>
      </c>
      <c r="D8" s="8">
        <v>36.5</v>
      </c>
      <c r="E8" s="8">
        <v>35</v>
      </c>
      <c r="F8" s="9">
        <v>33.5</v>
      </c>
      <c r="G8" s="9">
        <v>32</v>
      </c>
      <c r="H8" s="8">
        <v>30.5</v>
      </c>
      <c r="I8" s="8">
        <v>29</v>
      </c>
      <c r="J8" s="8">
        <v>27.5</v>
      </c>
      <c r="K8" s="8">
        <v>26</v>
      </c>
      <c r="L8" s="8">
        <v>24.5</v>
      </c>
    </row>
    <row r="9" spans="1:12">
      <c r="A9" s="4">
        <v>4</v>
      </c>
      <c r="B9" s="47" t="s">
        <v>3</v>
      </c>
      <c r="C9" s="8">
        <v>38</v>
      </c>
      <c r="D9" s="8">
        <v>36.5</v>
      </c>
      <c r="E9" s="8">
        <v>35</v>
      </c>
      <c r="F9" s="9">
        <v>33.5</v>
      </c>
      <c r="G9" s="9">
        <v>32</v>
      </c>
      <c r="H9" s="8">
        <v>30.5</v>
      </c>
      <c r="I9" s="8">
        <v>29</v>
      </c>
      <c r="J9" s="8">
        <v>27.5</v>
      </c>
      <c r="K9" s="8">
        <v>26</v>
      </c>
      <c r="L9" s="8">
        <v>24.5</v>
      </c>
    </row>
    <row r="10" spans="1:12">
      <c r="A10" s="4">
        <v>5</v>
      </c>
      <c r="B10" s="47" t="s">
        <v>4</v>
      </c>
      <c r="C10" s="8">
        <v>38</v>
      </c>
      <c r="D10" s="8">
        <v>36.5</v>
      </c>
      <c r="E10" s="8">
        <v>35</v>
      </c>
      <c r="F10" s="9">
        <v>33.5</v>
      </c>
      <c r="G10" s="9">
        <v>32</v>
      </c>
      <c r="H10" s="8">
        <v>30.5</v>
      </c>
      <c r="I10" s="8">
        <v>29</v>
      </c>
      <c r="J10" s="8">
        <v>27.5</v>
      </c>
      <c r="K10" s="8">
        <v>26</v>
      </c>
      <c r="L10" s="8">
        <v>24.5</v>
      </c>
    </row>
    <row r="11" spans="1:12">
      <c r="A11" s="4">
        <v>6</v>
      </c>
      <c r="B11" s="47" t="s">
        <v>5</v>
      </c>
      <c r="C11" s="8">
        <v>38</v>
      </c>
      <c r="D11" s="8">
        <v>36.5</v>
      </c>
      <c r="E11" s="8">
        <v>35</v>
      </c>
      <c r="F11" s="9">
        <v>33.5</v>
      </c>
      <c r="G11" s="9">
        <v>32</v>
      </c>
      <c r="H11" s="8">
        <v>30.5</v>
      </c>
      <c r="I11" s="8">
        <v>29</v>
      </c>
      <c r="J11" s="8">
        <v>27.5</v>
      </c>
      <c r="K11" s="8">
        <v>26</v>
      </c>
      <c r="L11" s="8">
        <v>24.5</v>
      </c>
    </row>
    <row r="12" spans="1:12">
      <c r="A12" s="4">
        <v>7</v>
      </c>
      <c r="B12" s="47" t="s">
        <v>6</v>
      </c>
      <c r="C12" s="8">
        <v>38</v>
      </c>
      <c r="D12" s="8">
        <v>36.5</v>
      </c>
      <c r="E12" s="8">
        <v>35</v>
      </c>
      <c r="F12" s="9">
        <v>33.5</v>
      </c>
      <c r="G12" s="9">
        <v>32</v>
      </c>
      <c r="H12" s="8">
        <v>30.5</v>
      </c>
      <c r="I12" s="8">
        <v>29</v>
      </c>
      <c r="J12" s="8">
        <v>27.5</v>
      </c>
      <c r="K12" s="8">
        <v>26</v>
      </c>
      <c r="L12" s="8">
        <v>24.5</v>
      </c>
    </row>
    <row r="13" spans="1:12">
      <c r="A13" s="4">
        <v>8</v>
      </c>
      <c r="B13" s="47" t="s">
        <v>7</v>
      </c>
      <c r="C13" s="8">
        <v>38</v>
      </c>
      <c r="D13" s="8">
        <v>36.5</v>
      </c>
      <c r="E13" s="8">
        <v>35</v>
      </c>
      <c r="F13" s="9">
        <v>33.5</v>
      </c>
      <c r="G13" s="9">
        <v>32</v>
      </c>
      <c r="H13" s="8">
        <v>30.5</v>
      </c>
      <c r="I13" s="8">
        <v>29</v>
      </c>
      <c r="J13" s="8">
        <v>27.5</v>
      </c>
      <c r="K13" s="8">
        <v>26</v>
      </c>
      <c r="L13" s="8">
        <v>24.5</v>
      </c>
    </row>
    <row r="14" spans="1:12">
      <c r="A14" s="4">
        <v>9</v>
      </c>
      <c r="B14" s="47" t="s">
        <v>8</v>
      </c>
      <c r="C14" s="8">
        <v>38</v>
      </c>
      <c r="D14" s="8">
        <v>36.5</v>
      </c>
      <c r="E14" s="8">
        <v>35</v>
      </c>
      <c r="F14" s="9">
        <v>33.5</v>
      </c>
      <c r="G14" s="9">
        <v>32</v>
      </c>
      <c r="H14" s="8">
        <v>30.5</v>
      </c>
      <c r="I14" s="8">
        <v>29</v>
      </c>
      <c r="J14" s="8">
        <v>27.5</v>
      </c>
      <c r="K14" s="8">
        <v>26</v>
      </c>
      <c r="L14" s="8">
        <v>24.5</v>
      </c>
    </row>
    <row r="15" spans="1:12">
      <c r="A15" s="4">
        <v>10</v>
      </c>
      <c r="B15" s="47" t="s">
        <v>9</v>
      </c>
      <c r="C15" s="8">
        <v>38</v>
      </c>
      <c r="D15" s="8">
        <v>36.5</v>
      </c>
      <c r="E15" s="8">
        <v>35</v>
      </c>
      <c r="F15" s="9">
        <v>33.5</v>
      </c>
      <c r="G15" s="9">
        <v>32</v>
      </c>
      <c r="H15" s="8">
        <v>30.5</v>
      </c>
      <c r="I15" s="8">
        <v>29</v>
      </c>
      <c r="J15" s="8">
        <v>27.5</v>
      </c>
      <c r="K15" s="8">
        <v>26</v>
      </c>
      <c r="L15" s="8">
        <v>24.5</v>
      </c>
    </row>
    <row r="16" spans="1:12">
      <c r="A16" s="4">
        <v>11</v>
      </c>
      <c r="B16" s="47" t="s">
        <v>10</v>
      </c>
      <c r="C16" s="8">
        <v>38</v>
      </c>
      <c r="D16" s="8">
        <v>36.5</v>
      </c>
      <c r="E16" s="8">
        <v>35</v>
      </c>
      <c r="F16" s="9">
        <v>33.5</v>
      </c>
      <c r="G16" s="9">
        <v>32</v>
      </c>
      <c r="H16" s="8">
        <v>30.5</v>
      </c>
      <c r="I16" s="8">
        <v>29</v>
      </c>
      <c r="J16" s="8">
        <v>27.5</v>
      </c>
      <c r="K16" s="8">
        <v>26</v>
      </c>
      <c r="L16" s="8">
        <v>24.5</v>
      </c>
    </row>
    <row r="17" spans="1:14">
      <c r="A17" s="4">
        <v>12</v>
      </c>
      <c r="B17" s="47" t="s">
        <v>11</v>
      </c>
      <c r="C17" s="8">
        <v>38</v>
      </c>
      <c r="D17" s="8">
        <v>36.5</v>
      </c>
      <c r="E17" s="8">
        <v>35</v>
      </c>
      <c r="F17" s="9">
        <v>33.5</v>
      </c>
      <c r="G17" s="9">
        <v>32</v>
      </c>
      <c r="H17" s="8">
        <v>30.5</v>
      </c>
      <c r="I17" s="8">
        <v>29</v>
      </c>
      <c r="J17" s="8">
        <v>27.5</v>
      </c>
      <c r="K17" s="8">
        <v>26</v>
      </c>
      <c r="L17" s="8">
        <v>24.5</v>
      </c>
    </row>
    <row r="18" spans="1:14">
      <c r="A18" s="4">
        <v>13</v>
      </c>
      <c r="B18" s="47" t="s">
        <v>12</v>
      </c>
      <c r="C18" s="8">
        <v>38</v>
      </c>
      <c r="D18" s="8">
        <v>36.5</v>
      </c>
      <c r="E18" s="8">
        <v>35</v>
      </c>
      <c r="F18" s="9">
        <v>33.5</v>
      </c>
      <c r="G18" s="9">
        <v>32</v>
      </c>
      <c r="H18" s="8">
        <v>30.5</v>
      </c>
      <c r="I18" s="8">
        <v>29</v>
      </c>
      <c r="J18" s="8">
        <v>27.5</v>
      </c>
      <c r="K18" s="8">
        <v>26</v>
      </c>
      <c r="L18" s="8">
        <v>24.5</v>
      </c>
    </row>
    <row r="19" spans="1:14">
      <c r="A19" s="4">
        <v>14</v>
      </c>
      <c r="B19" s="47" t="s">
        <v>13</v>
      </c>
      <c r="C19" s="8">
        <v>38</v>
      </c>
      <c r="D19" s="8">
        <v>36.5</v>
      </c>
      <c r="E19" s="8">
        <v>35</v>
      </c>
      <c r="F19" s="9">
        <v>33.5</v>
      </c>
      <c r="G19" s="9">
        <v>32</v>
      </c>
      <c r="H19" s="8">
        <v>30.5</v>
      </c>
      <c r="I19" s="8">
        <v>29</v>
      </c>
      <c r="J19" s="8">
        <v>27.5</v>
      </c>
      <c r="K19" s="8">
        <v>26</v>
      </c>
      <c r="L19" s="8">
        <v>24.5</v>
      </c>
    </row>
    <row r="20" spans="1:14">
      <c r="A20" s="4">
        <v>15</v>
      </c>
      <c r="B20" s="47" t="s">
        <v>14</v>
      </c>
      <c r="C20" s="8">
        <v>38</v>
      </c>
      <c r="D20" s="8">
        <v>36.5</v>
      </c>
      <c r="E20" s="8">
        <v>35</v>
      </c>
      <c r="F20" s="9">
        <v>33.5</v>
      </c>
      <c r="G20" s="9">
        <v>32</v>
      </c>
      <c r="H20" s="8">
        <v>30.5</v>
      </c>
      <c r="I20" s="8">
        <v>29</v>
      </c>
      <c r="J20" s="8">
        <v>27.5</v>
      </c>
      <c r="K20" s="8">
        <v>26</v>
      </c>
      <c r="L20" s="8">
        <v>24.5</v>
      </c>
    </row>
    <row r="21" spans="1:14">
      <c r="A21" s="4">
        <v>16</v>
      </c>
      <c r="B21" s="47" t="s">
        <v>15</v>
      </c>
      <c r="C21" s="8">
        <v>38</v>
      </c>
      <c r="D21" s="8">
        <v>36.5</v>
      </c>
      <c r="E21" s="8">
        <v>35</v>
      </c>
      <c r="F21" s="9">
        <v>33.5</v>
      </c>
      <c r="G21" s="9">
        <v>32</v>
      </c>
      <c r="H21" s="8">
        <v>30.5</v>
      </c>
      <c r="I21" s="8">
        <v>29</v>
      </c>
      <c r="J21" s="8">
        <v>27.5</v>
      </c>
      <c r="K21" s="8">
        <v>26</v>
      </c>
      <c r="L21" s="8">
        <v>24.5</v>
      </c>
    </row>
    <row r="22" spans="1:14">
      <c r="A22" s="4">
        <v>17</v>
      </c>
      <c r="B22" s="47" t="s">
        <v>16</v>
      </c>
      <c r="C22" s="8">
        <v>38</v>
      </c>
      <c r="D22" s="8">
        <v>36.5</v>
      </c>
      <c r="E22" s="8">
        <v>35</v>
      </c>
      <c r="F22" s="9">
        <v>33.5</v>
      </c>
      <c r="G22" s="9">
        <v>32</v>
      </c>
      <c r="H22" s="8">
        <v>30.5</v>
      </c>
      <c r="I22" s="8">
        <v>29</v>
      </c>
      <c r="J22" s="8">
        <v>27.5</v>
      </c>
      <c r="K22" s="8">
        <v>26</v>
      </c>
      <c r="L22" s="8">
        <v>24.5</v>
      </c>
    </row>
    <row r="23" spans="1:14">
      <c r="A23" s="4">
        <v>18</v>
      </c>
      <c r="B23" s="47" t="s">
        <v>17</v>
      </c>
      <c r="C23" s="8">
        <v>38</v>
      </c>
      <c r="D23" s="8">
        <v>36.5</v>
      </c>
      <c r="E23" s="8">
        <v>35</v>
      </c>
      <c r="F23" s="9">
        <v>33.5</v>
      </c>
      <c r="G23" s="9">
        <v>32</v>
      </c>
      <c r="H23" s="8">
        <v>30.5</v>
      </c>
      <c r="I23" s="8">
        <v>29</v>
      </c>
      <c r="J23" s="8">
        <v>27.5</v>
      </c>
      <c r="K23" s="8">
        <v>26</v>
      </c>
      <c r="L23" s="8">
        <v>24.5</v>
      </c>
    </row>
    <row r="24" spans="1:14">
      <c r="A24" s="4">
        <v>19</v>
      </c>
      <c r="B24" s="47" t="s">
        <v>18</v>
      </c>
      <c r="C24" s="8">
        <v>38</v>
      </c>
      <c r="D24" s="8">
        <v>36.5</v>
      </c>
      <c r="E24" s="8">
        <v>35</v>
      </c>
      <c r="F24" s="9">
        <v>33.5</v>
      </c>
      <c r="G24" s="9">
        <v>32</v>
      </c>
      <c r="H24" s="8">
        <v>30.5</v>
      </c>
      <c r="I24" s="8">
        <v>29</v>
      </c>
      <c r="J24" s="8">
        <v>27.5</v>
      </c>
      <c r="K24" s="8">
        <v>26</v>
      </c>
      <c r="L24" s="8">
        <v>24.5</v>
      </c>
    </row>
    <row r="25" spans="1:14">
      <c r="A25" s="4">
        <v>20</v>
      </c>
      <c r="B25" s="47" t="s">
        <v>19</v>
      </c>
      <c r="C25" s="8">
        <v>38</v>
      </c>
      <c r="D25" s="8">
        <v>36.5</v>
      </c>
      <c r="E25" s="8">
        <v>35</v>
      </c>
      <c r="F25" s="9">
        <v>33.5</v>
      </c>
      <c r="G25" s="9">
        <v>32</v>
      </c>
      <c r="H25" s="8">
        <v>30.5</v>
      </c>
      <c r="I25" s="8">
        <v>29</v>
      </c>
      <c r="J25" s="8">
        <v>27.5</v>
      </c>
      <c r="K25" s="8">
        <v>26</v>
      </c>
      <c r="L25" s="8">
        <v>24.5</v>
      </c>
      <c r="M25" s="7"/>
      <c r="N25" s="2"/>
    </row>
    <row r="26" spans="1:14">
      <c r="A26" s="4">
        <v>21</v>
      </c>
      <c r="B26" s="47" t="s">
        <v>20</v>
      </c>
      <c r="C26" s="8">
        <v>38</v>
      </c>
      <c r="D26" s="8">
        <v>36.5</v>
      </c>
      <c r="E26" s="8">
        <v>35</v>
      </c>
      <c r="F26" s="9">
        <v>33.5</v>
      </c>
      <c r="G26" s="9">
        <v>32</v>
      </c>
      <c r="H26" s="8">
        <v>30.5</v>
      </c>
      <c r="I26" s="8">
        <v>29</v>
      </c>
      <c r="J26" s="8">
        <v>27.5</v>
      </c>
      <c r="K26" s="8">
        <v>26</v>
      </c>
      <c r="L26" s="8">
        <v>24.5</v>
      </c>
    </row>
    <row r="27" spans="1:14">
      <c r="A27" s="4"/>
      <c r="B27" s="6" t="s">
        <v>21</v>
      </c>
      <c r="C27" s="8">
        <v>38</v>
      </c>
      <c r="D27" s="8">
        <v>36.5</v>
      </c>
      <c r="E27" s="8">
        <v>35</v>
      </c>
      <c r="F27" s="9">
        <v>33.5</v>
      </c>
      <c r="G27" s="9">
        <v>32</v>
      </c>
      <c r="H27" s="8">
        <v>30.5</v>
      </c>
      <c r="I27" s="8">
        <v>29</v>
      </c>
      <c r="J27" s="8">
        <v>27.5</v>
      </c>
      <c r="K27" s="8">
        <v>26</v>
      </c>
      <c r="L27" s="8">
        <v>24.5</v>
      </c>
    </row>
    <row r="28" spans="1:14">
      <c r="A28" s="4"/>
      <c r="B28" s="6" t="s">
        <v>28</v>
      </c>
      <c r="C28" s="8">
        <v>38</v>
      </c>
      <c r="D28" s="8">
        <v>36.5</v>
      </c>
      <c r="E28" s="8">
        <v>35</v>
      </c>
      <c r="F28" s="9">
        <v>33.5</v>
      </c>
      <c r="G28" s="9">
        <v>32</v>
      </c>
      <c r="H28" s="8">
        <v>30.5</v>
      </c>
      <c r="I28" s="8">
        <v>29</v>
      </c>
      <c r="J28" s="8">
        <v>27.5</v>
      </c>
      <c r="K28" s="8">
        <v>26</v>
      </c>
      <c r="L28" s="8">
        <v>24.5</v>
      </c>
    </row>
    <row r="29" spans="1:14" ht="30">
      <c r="A29" s="4"/>
      <c r="B29" s="606" t="s">
        <v>607</v>
      </c>
      <c r="C29" s="8">
        <v>38</v>
      </c>
      <c r="D29" s="8">
        <v>36.5</v>
      </c>
      <c r="E29" s="8">
        <v>35</v>
      </c>
      <c r="F29" s="9">
        <v>33.5</v>
      </c>
      <c r="G29" s="9">
        <v>32</v>
      </c>
      <c r="H29" s="8">
        <v>30.5</v>
      </c>
      <c r="I29" s="8">
        <v>29</v>
      </c>
      <c r="J29" s="8">
        <v>27.5</v>
      </c>
      <c r="K29" s="8">
        <v>26</v>
      </c>
      <c r="L29" s="8">
        <v>24.5</v>
      </c>
    </row>
    <row r="88" spans="3:12">
      <c r="C88" s="3"/>
      <c r="D88" s="3"/>
      <c r="E88" s="3"/>
      <c r="F88"/>
      <c r="G88"/>
      <c r="H88"/>
      <c r="I88"/>
      <c r="J88"/>
      <c r="K88"/>
      <c r="L88"/>
    </row>
    <row r="89" spans="3:12">
      <c r="C89" s="3"/>
      <c r="D89" s="3"/>
      <c r="E89" s="3"/>
      <c r="F89"/>
      <c r="G89"/>
      <c r="H89"/>
      <c r="I89"/>
      <c r="J89"/>
      <c r="K89"/>
      <c r="L89"/>
    </row>
    <row r="90" spans="3:12">
      <c r="C90" s="3"/>
      <c r="D90" s="3"/>
      <c r="E90" s="3"/>
      <c r="F90"/>
      <c r="G90"/>
      <c r="H90"/>
      <c r="I90"/>
      <c r="J90"/>
      <c r="K90"/>
      <c r="L90"/>
    </row>
    <row r="91" spans="3:12">
      <c r="C91" s="3"/>
      <c r="D91" s="3"/>
      <c r="E91" s="3"/>
      <c r="F91"/>
      <c r="G91"/>
      <c r="H91"/>
      <c r="I91"/>
      <c r="J91"/>
      <c r="K91"/>
      <c r="L91"/>
    </row>
    <row r="92" spans="3:12">
      <c r="C92" s="3"/>
      <c r="D92" s="3"/>
      <c r="E92" s="3"/>
      <c r="F92"/>
      <c r="G92"/>
      <c r="H92"/>
      <c r="I92"/>
      <c r="J92"/>
      <c r="K92"/>
      <c r="L92"/>
    </row>
    <row r="93" spans="3:12">
      <c r="C93" s="3"/>
      <c r="D93" s="3"/>
      <c r="E93" s="3"/>
      <c r="F93"/>
      <c r="G93"/>
      <c r="H93"/>
      <c r="I93"/>
      <c r="J93"/>
      <c r="K93"/>
      <c r="L93"/>
    </row>
    <row r="94" spans="3:12">
      <c r="C94" s="3"/>
      <c r="D94" s="3"/>
      <c r="E94" s="3"/>
      <c r="F94"/>
      <c r="G94"/>
      <c r="H94"/>
      <c r="I94"/>
      <c r="J94"/>
      <c r="K94"/>
      <c r="L94"/>
    </row>
    <row r="95" spans="3:12">
      <c r="C95" s="3"/>
      <c r="D95" s="3"/>
      <c r="E95" s="3"/>
      <c r="F95"/>
      <c r="G95"/>
      <c r="H95"/>
      <c r="I95"/>
      <c r="J95"/>
      <c r="K95"/>
      <c r="L95"/>
    </row>
    <row r="96" spans="3:12">
      <c r="C96" s="3"/>
      <c r="D96" s="3"/>
      <c r="E96" s="3"/>
      <c r="F96"/>
      <c r="G96"/>
      <c r="H96"/>
      <c r="I96"/>
      <c r="J96"/>
      <c r="K96"/>
      <c r="L96"/>
    </row>
    <row r="97" spans="3:12">
      <c r="C97" s="3"/>
      <c r="D97" s="3"/>
      <c r="E97" s="3"/>
      <c r="F97"/>
      <c r="G97"/>
      <c r="H97"/>
      <c r="I97"/>
      <c r="J97"/>
      <c r="K97"/>
      <c r="L97"/>
    </row>
    <row r="98" spans="3:12">
      <c r="C98" s="3"/>
      <c r="D98" s="3"/>
      <c r="E98" s="3"/>
      <c r="F98"/>
      <c r="G98"/>
      <c r="H98"/>
      <c r="I98"/>
      <c r="J98"/>
      <c r="K98"/>
      <c r="L98"/>
    </row>
    <row r="99" spans="3:12">
      <c r="C99" s="3"/>
      <c r="D99" s="3"/>
      <c r="E99" s="3"/>
      <c r="F99"/>
      <c r="G99"/>
      <c r="H99"/>
      <c r="I99"/>
      <c r="J99"/>
      <c r="K99"/>
      <c r="L99"/>
    </row>
    <row r="100" spans="3:12">
      <c r="C100" s="3"/>
      <c r="D100" s="3"/>
      <c r="E100" s="3"/>
      <c r="F100"/>
      <c r="G100"/>
      <c r="H100"/>
      <c r="I100"/>
      <c r="J100"/>
      <c r="K100"/>
      <c r="L100"/>
    </row>
    <row r="101" spans="3:12">
      <c r="C101" s="3"/>
      <c r="D101" s="3"/>
      <c r="E101" s="3"/>
      <c r="F101"/>
      <c r="G101"/>
      <c r="H101"/>
      <c r="I101"/>
      <c r="J101"/>
      <c r="K101"/>
      <c r="L101"/>
    </row>
    <row r="102" spans="3:12">
      <c r="C102" s="3"/>
      <c r="D102" s="3"/>
      <c r="E102" s="3"/>
      <c r="F102"/>
      <c r="G102"/>
      <c r="H102"/>
      <c r="I102"/>
      <c r="J102"/>
      <c r="K102"/>
      <c r="L102"/>
    </row>
    <row r="103" spans="3:12">
      <c r="C103" s="3"/>
      <c r="D103" s="3"/>
      <c r="E103" s="3"/>
      <c r="F103"/>
      <c r="G103"/>
      <c r="H103"/>
      <c r="I103"/>
      <c r="J103"/>
      <c r="K103"/>
      <c r="L103"/>
    </row>
    <row r="104" spans="3:12">
      <c r="C104" s="3"/>
      <c r="D104" s="3"/>
      <c r="E104" s="3"/>
      <c r="F104"/>
      <c r="G104"/>
      <c r="H104"/>
      <c r="I104"/>
      <c r="J104"/>
      <c r="K104"/>
      <c r="L104"/>
    </row>
    <row r="105" spans="3:12">
      <c r="C105" s="3"/>
      <c r="D105" s="3"/>
      <c r="E105" s="3"/>
      <c r="F105"/>
      <c r="G105"/>
      <c r="H105"/>
      <c r="I105"/>
      <c r="J105"/>
      <c r="K105"/>
      <c r="L105"/>
    </row>
    <row r="106" spans="3:12">
      <c r="C106" s="3"/>
      <c r="D106" s="3"/>
      <c r="E106" s="3"/>
      <c r="F106"/>
      <c r="G106"/>
      <c r="H106"/>
      <c r="I106"/>
      <c r="J106"/>
      <c r="K106"/>
      <c r="L106"/>
    </row>
    <row r="107" spans="3:12">
      <c r="C107" s="3"/>
      <c r="D107" s="3"/>
      <c r="E107" s="3"/>
      <c r="F107"/>
      <c r="G107"/>
      <c r="H107"/>
      <c r="I107"/>
      <c r="J107"/>
      <c r="K107"/>
      <c r="L107"/>
    </row>
    <row r="108" spans="3:12">
      <c r="C108" s="3"/>
      <c r="D108" s="3"/>
      <c r="E108" s="3"/>
      <c r="F108"/>
      <c r="G108"/>
      <c r="H108"/>
      <c r="I108"/>
      <c r="J108"/>
      <c r="K108"/>
      <c r="L108"/>
    </row>
    <row r="109" spans="3:12">
      <c r="C109" s="3"/>
      <c r="D109" s="3"/>
      <c r="E109" s="3"/>
      <c r="F109"/>
      <c r="G109"/>
      <c r="H109"/>
      <c r="I109"/>
      <c r="J109"/>
      <c r="K109"/>
      <c r="L109"/>
    </row>
    <row r="110" spans="3:12">
      <c r="C110" s="3"/>
      <c r="D110" s="3"/>
      <c r="E110" s="3"/>
      <c r="F110"/>
      <c r="G110"/>
      <c r="H110"/>
      <c r="I110"/>
      <c r="J110"/>
      <c r="K110"/>
      <c r="L110"/>
    </row>
    <row r="111" spans="3:12">
      <c r="C111" s="3"/>
      <c r="D111" s="3"/>
      <c r="E111" s="3"/>
      <c r="F111"/>
      <c r="G111"/>
      <c r="H111"/>
      <c r="I111"/>
      <c r="J111"/>
      <c r="K111"/>
      <c r="L111"/>
    </row>
    <row r="112" spans="3:12">
      <c r="C112" s="3"/>
      <c r="D112" s="3"/>
      <c r="E112" s="3"/>
      <c r="F112"/>
      <c r="G112"/>
      <c r="H112"/>
      <c r="I112"/>
      <c r="J112"/>
      <c r="K112"/>
      <c r="L112"/>
    </row>
    <row r="113" spans="3:12">
      <c r="C113" s="3"/>
      <c r="D113" s="3"/>
      <c r="E113" s="3"/>
      <c r="F113"/>
      <c r="G113"/>
      <c r="H113"/>
      <c r="I113"/>
      <c r="J113"/>
      <c r="K113"/>
      <c r="L113"/>
    </row>
    <row r="114" spans="3:12">
      <c r="C114" s="3"/>
      <c r="D114" s="3"/>
      <c r="E114" s="3"/>
      <c r="F114"/>
      <c r="G114"/>
      <c r="H114"/>
      <c r="I114"/>
      <c r="J114"/>
      <c r="K114"/>
      <c r="L114"/>
    </row>
    <row r="115" spans="3:12">
      <c r="C115" s="3"/>
      <c r="D115" s="3"/>
      <c r="E115" s="3"/>
      <c r="F115"/>
      <c r="G115"/>
      <c r="H115"/>
      <c r="I115"/>
      <c r="J115"/>
      <c r="K115"/>
      <c r="L115"/>
    </row>
    <row r="116" spans="3:12">
      <c r="C116" s="3"/>
      <c r="D116" s="3"/>
      <c r="E116" s="3"/>
      <c r="F116"/>
      <c r="G116"/>
      <c r="H116"/>
      <c r="I116"/>
      <c r="J116"/>
      <c r="K116"/>
      <c r="L116"/>
    </row>
    <row r="117" spans="3:12">
      <c r="C117" s="3"/>
      <c r="D117" s="3"/>
      <c r="E117" s="3"/>
      <c r="F117"/>
      <c r="G117"/>
      <c r="H117"/>
      <c r="I117"/>
      <c r="J117"/>
      <c r="K117"/>
      <c r="L117"/>
    </row>
    <row r="118" spans="3:12">
      <c r="C118" s="3"/>
      <c r="D118" s="3"/>
      <c r="E118" s="3"/>
      <c r="F118"/>
      <c r="G118"/>
      <c r="H118"/>
      <c r="I118"/>
      <c r="J118"/>
      <c r="K118"/>
      <c r="L118"/>
    </row>
    <row r="119" spans="3:12">
      <c r="C119" s="3"/>
      <c r="D119" s="3"/>
      <c r="E119" s="3"/>
      <c r="F119"/>
      <c r="G119"/>
      <c r="H119"/>
      <c r="I119"/>
      <c r="J119"/>
      <c r="K119"/>
      <c r="L119"/>
    </row>
    <row r="120" spans="3:12">
      <c r="C120" s="3"/>
      <c r="D120" s="3"/>
      <c r="E120" s="3"/>
      <c r="F120"/>
      <c r="G120"/>
      <c r="H120"/>
      <c r="I120"/>
      <c r="J120"/>
      <c r="K120"/>
      <c r="L120"/>
    </row>
    <row r="121" spans="3:12">
      <c r="C121" s="3"/>
      <c r="D121" s="3"/>
      <c r="E121" s="3"/>
      <c r="F121"/>
      <c r="G121"/>
      <c r="H121"/>
      <c r="I121"/>
      <c r="J121"/>
      <c r="K121"/>
      <c r="L121"/>
    </row>
    <row r="122" spans="3:12">
      <c r="C122" s="3"/>
      <c r="D122" s="3"/>
      <c r="E122" s="3"/>
      <c r="F122"/>
      <c r="G122"/>
      <c r="H122"/>
      <c r="I122"/>
      <c r="J122"/>
      <c r="K122"/>
      <c r="L122"/>
    </row>
    <row r="123" spans="3:12">
      <c r="C123" s="3"/>
      <c r="D123" s="3"/>
      <c r="E123" s="3"/>
      <c r="F123"/>
      <c r="G123"/>
      <c r="H123"/>
      <c r="I123"/>
      <c r="J123"/>
      <c r="K123"/>
      <c r="L123"/>
    </row>
    <row r="124" spans="3:12">
      <c r="C124" s="3"/>
      <c r="D124" s="3"/>
      <c r="E124" s="3"/>
      <c r="F124"/>
      <c r="G124"/>
      <c r="H124"/>
      <c r="I124"/>
      <c r="J124"/>
      <c r="K124"/>
      <c r="L124"/>
    </row>
    <row r="125" spans="3:12">
      <c r="C125" s="3"/>
      <c r="D125" s="3"/>
      <c r="E125" s="3"/>
      <c r="F125"/>
      <c r="G125"/>
      <c r="H125"/>
      <c r="I125"/>
      <c r="J125"/>
      <c r="K125"/>
      <c r="L125"/>
    </row>
    <row r="126" spans="3:12">
      <c r="C126" s="3"/>
      <c r="D126" s="3"/>
      <c r="E126" s="3"/>
      <c r="F126"/>
      <c r="G126"/>
      <c r="H126"/>
      <c r="I126"/>
      <c r="J126"/>
      <c r="K126"/>
      <c r="L126"/>
    </row>
    <row r="127" spans="3:12">
      <c r="C127" s="3"/>
      <c r="D127" s="3"/>
      <c r="E127" s="3"/>
      <c r="F127"/>
      <c r="G127"/>
      <c r="H127"/>
      <c r="I127"/>
      <c r="J127"/>
      <c r="K127"/>
      <c r="L127"/>
    </row>
    <row r="128" spans="3:12">
      <c r="C128" s="3"/>
      <c r="D128" s="3"/>
      <c r="E128" s="3"/>
      <c r="F128"/>
      <c r="G128"/>
      <c r="H128"/>
      <c r="I128"/>
      <c r="J128"/>
      <c r="K128"/>
      <c r="L128"/>
    </row>
    <row r="129" spans="3:12">
      <c r="C129" s="3"/>
      <c r="D129" s="3"/>
      <c r="E129" s="3"/>
      <c r="F129"/>
      <c r="G129"/>
      <c r="H129"/>
      <c r="I129"/>
      <c r="J129"/>
      <c r="K129"/>
      <c r="L129"/>
    </row>
    <row r="130" spans="3:12">
      <c r="C130" s="3"/>
      <c r="D130" s="3"/>
      <c r="E130" s="3"/>
      <c r="F130"/>
      <c r="G130"/>
      <c r="H130"/>
      <c r="I130"/>
      <c r="J130"/>
      <c r="K130"/>
      <c r="L130"/>
    </row>
    <row r="131" spans="3:12">
      <c r="C131" s="3"/>
      <c r="D131" s="3"/>
      <c r="E131" s="3"/>
      <c r="F131"/>
      <c r="G131"/>
      <c r="H131"/>
      <c r="I131"/>
      <c r="J131"/>
      <c r="K131"/>
      <c r="L131"/>
    </row>
    <row r="132" spans="3:12">
      <c r="C132" s="3"/>
      <c r="D132" s="3"/>
      <c r="E132" s="3"/>
      <c r="F132"/>
      <c r="G132"/>
      <c r="H132"/>
      <c r="I132"/>
      <c r="J132"/>
      <c r="K132"/>
      <c r="L132"/>
    </row>
    <row r="133" spans="3:12">
      <c r="C133" s="3"/>
      <c r="D133" s="3"/>
      <c r="E133" s="3"/>
      <c r="F133"/>
      <c r="G133"/>
      <c r="H133"/>
      <c r="I133"/>
      <c r="J133"/>
      <c r="K133"/>
      <c r="L133"/>
    </row>
    <row r="134" spans="3:12">
      <c r="C134" s="3"/>
      <c r="D134" s="3"/>
      <c r="E134" s="3"/>
      <c r="F134"/>
      <c r="G134"/>
      <c r="H134"/>
      <c r="I134"/>
      <c r="J134"/>
      <c r="K134"/>
      <c r="L134"/>
    </row>
    <row r="135" spans="3:12">
      <c r="C135" s="3"/>
      <c r="D135" s="3"/>
      <c r="E135" s="3"/>
      <c r="F135"/>
      <c r="G135"/>
      <c r="H135"/>
      <c r="I135"/>
      <c r="J135"/>
      <c r="K135"/>
      <c r="L135"/>
    </row>
    <row r="136" spans="3:12">
      <c r="C136" s="3"/>
      <c r="D136" s="3"/>
      <c r="E136" s="3"/>
      <c r="F136"/>
      <c r="G136"/>
      <c r="H136"/>
      <c r="I136"/>
      <c r="J136"/>
      <c r="K136"/>
      <c r="L136"/>
    </row>
  </sheetData>
  <mergeCells count="3">
    <mergeCell ref="C4:L4"/>
    <mergeCell ref="A2:L2"/>
    <mergeCell ref="A3:L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N136"/>
  <sheetViews>
    <sheetView workbookViewId="0">
      <selection activeCell="L29" sqref="L29"/>
    </sheetView>
  </sheetViews>
  <sheetFormatPr defaultRowHeight="15"/>
  <cols>
    <col min="1" max="1" width="4.42578125" customWidth="1"/>
    <col min="2" max="2" width="19.5703125" bestFit="1" customWidth="1"/>
    <col min="3" max="12" width="8.5703125" style="1" customWidth="1"/>
  </cols>
  <sheetData>
    <row r="1" spans="1:12" ht="16.5" thickBot="1">
      <c r="B1" s="427" t="s">
        <v>35</v>
      </c>
    </row>
    <row r="2" spans="1:12" ht="42" customHeight="1">
      <c r="A2" s="744" t="s">
        <v>182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</row>
    <row r="3" spans="1:12" ht="37.5" customHeight="1">
      <c r="A3" s="687" t="s">
        <v>187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>
      <c r="A4" s="4"/>
      <c r="B4" s="4"/>
      <c r="C4" s="736" t="s">
        <v>191</v>
      </c>
      <c r="D4" s="736"/>
      <c r="E4" s="736"/>
      <c r="F4" s="736"/>
      <c r="G4" s="736"/>
      <c r="H4" s="736"/>
      <c r="I4" s="736"/>
      <c r="J4" s="736"/>
      <c r="K4" s="736"/>
      <c r="L4" s="736"/>
    </row>
    <row r="5" spans="1:12">
      <c r="A5" s="4"/>
      <c r="B5" s="4"/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>
      <c r="A6" s="4">
        <v>1</v>
      </c>
      <c r="B6" s="47" t="s">
        <v>0</v>
      </c>
      <c r="C6" s="8">
        <v>61</v>
      </c>
      <c r="D6" s="8">
        <v>55.5</v>
      </c>
      <c r="E6" s="8">
        <v>54</v>
      </c>
      <c r="F6" s="9">
        <v>52.5</v>
      </c>
      <c r="G6" s="9">
        <v>51</v>
      </c>
      <c r="H6" s="8">
        <v>49.5</v>
      </c>
      <c r="I6" s="8">
        <v>48</v>
      </c>
      <c r="J6" s="8">
        <v>46.5</v>
      </c>
      <c r="K6" s="8">
        <v>45.5</v>
      </c>
      <c r="L6" s="8">
        <v>44</v>
      </c>
    </row>
    <row r="7" spans="1:12">
      <c r="A7" s="4">
        <v>2</v>
      </c>
      <c r="B7" s="47" t="s">
        <v>1</v>
      </c>
      <c r="C7" s="8">
        <v>61</v>
      </c>
      <c r="D7" s="8">
        <v>55.5</v>
      </c>
      <c r="E7" s="8">
        <v>54</v>
      </c>
      <c r="F7" s="9">
        <v>52.5</v>
      </c>
      <c r="G7" s="9">
        <v>51</v>
      </c>
      <c r="H7" s="8">
        <v>49.5</v>
      </c>
      <c r="I7" s="8">
        <v>48</v>
      </c>
      <c r="J7" s="8">
        <v>46.5</v>
      </c>
      <c r="K7" s="8">
        <v>45.5</v>
      </c>
      <c r="L7" s="8">
        <v>44</v>
      </c>
    </row>
    <row r="8" spans="1:12">
      <c r="A8" s="4">
        <v>3</v>
      </c>
      <c r="B8" s="47" t="s">
        <v>2</v>
      </c>
      <c r="C8" s="8">
        <v>61</v>
      </c>
      <c r="D8" s="8">
        <v>55.5</v>
      </c>
      <c r="E8" s="8">
        <v>54</v>
      </c>
      <c r="F8" s="9">
        <v>52.5</v>
      </c>
      <c r="G8" s="9">
        <v>51</v>
      </c>
      <c r="H8" s="8">
        <v>49.5</v>
      </c>
      <c r="I8" s="8">
        <v>48</v>
      </c>
      <c r="J8" s="8">
        <v>46.5</v>
      </c>
      <c r="K8" s="8">
        <v>45.5</v>
      </c>
      <c r="L8" s="8">
        <v>44</v>
      </c>
    </row>
    <row r="9" spans="1:12">
      <c r="A9" s="4">
        <v>4</v>
      </c>
      <c r="B9" s="47" t="s">
        <v>3</v>
      </c>
      <c r="C9" s="8">
        <v>61</v>
      </c>
      <c r="D9" s="8">
        <v>55.5</v>
      </c>
      <c r="E9" s="8">
        <v>54</v>
      </c>
      <c r="F9" s="9">
        <v>52.5</v>
      </c>
      <c r="G9" s="9">
        <v>51</v>
      </c>
      <c r="H9" s="8">
        <v>49.5</v>
      </c>
      <c r="I9" s="8">
        <v>48</v>
      </c>
      <c r="J9" s="8">
        <v>46.5</v>
      </c>
      <c r="K9" s="8">
        <v>45.5</v>
      </c>
      <c r="L9" s="8">
        <v>44</v>
      </c>
    </row>
    <row r="10" spans="1:12">
      <c r="A10" s="4">
        <v>5</v>
      </c>
      <c r="B10" s="47" t="s">
        <v>4</v>
      </c>
      <c r="C10" s="8">
        <v>61</v>
      </c>
      <c r="D10" s="8">
        <v>55.5</v>
      </c>
      <c r="E10" s="8">
        <v>54</v>
      </c>
      <c r="F10" s="9">
        <v>52.5</v>
      </c>
      <c r="G10" s="9">
        <v>51</v>
      </c>
      <c r="H10" s="8">
        <v>49.5</v>
      </c>
      <c r="I10" s="8">
        <v>48</v>
      </c>
      <c r="J10" s="8">
        <v>46.5</v>
      </c>
      <c r="K10" s="8">
        <v>45.5</v>
      </c>
      <c r="L10" s="8">
        <v>44</v>
      </c>
    </row>
    <row r="11" spans="1:12">
      <c r="A11" s="4">
        <v>6</v>
      </c>
      <c r="B11" s="47" t="s">
        <v>5</v>
      </c>
      <c r="C11" s="8">
        <v>61</v>
      </c>
      <c r="D11" s="8">
        <v>55.5</v>
      </c>
      <c r="E11" s="8">
        <v>54</v>
      </c>
      <c r="F11" s="9">
        <v>52.5</v>
      </c>
      <c r="G11" s="9">
        <v>51</v>
      </c>
      <c r="H11" s="8">
        <v>49.5</v>
      </c>
      <c r="I11" s="8">
        <v>48</v>
      </c>
      <c r="J11" s="8">
        <v>46.5</v>
      </c>
      <c r="K11" s="8">
        <v>45.5</v>
      </c>
      <c r="L11" s="8">
        <v>44</v>
      </c>
    </row>
    <row r="12" spans="1:12">
      <c r="A12" s="4">
        <v>7</v>
      </c>
      <c r="B12" s="47" t="s">
        <v>6</v>
      </c>
      <c r="C12" s="8">
        <v>61</v>
      </c>
      <c r="D12" s="8">
        <v>55.5</v>
      </c>
      <c r="E12" s="8">
        <v>54</v>
      </c>
      <c r="F12" s="9">
        <v>52.5</v>
      </c>
      <c r="G12" s="9">
        <v>51</v>
      </c>
      <c r="H12" s="8">
        <v>49.5</v>
      </c>
      <c r="I12" s="8">
        <v>48</v>
      </c>
      <c r="J12" s="8">
        <v>46.5</v>
      </c>
      <c r="K12" s="8">
        <v>45.5</v>
      </c>
      <c r="L12" s="8">
        <v>44</v>
      </c>
    </row>
    <row r="13" spans="1:12">
      <c r="A13" s="4">
        <v>8</v>
      </c>
      <c r="B13" s="47" t="s">
        <v>7</v>
      </c>
      <c r="C13" s="8">
        <v>61</v>
      </c>
      <c r="D13" s="8">
        <v>55.5</v>
      </c>
      <c r="E13" s="8">
        <v>54</v>
      </c>
      <c r="F13" s="9">
        <v>52.5</v>
      </c>
      <c r="G13" s="9">
        <v>51</v>
      </c>
      <c r="H13" s="8">
        <v>49.5</v>
      </c>
      <c r="I13" s="8">
        <v>48</v>
      </c>
      <c r="J13" s="8">
        <v>46.5</v>
      </c>
      <c r="K13" s="8">
        <v>45.5</v>
      </c>
      <c r="L13" s="8">
        <v>44</v>
      </c>
    </row>
    <row r="14" spans="1:12">
      <c r="A14" s="4">
        <v>9</v>
      </c>
      <c r="B14" s="47" t="s">
        <v>8</v>
      </c>
      <c r="C14" s="8">
        <v>61</v>
      </c>
      <c r="D14" s="8">
        <v>55.5</v>
      </c>
      <c r="E14" s="8">
        <v>54</v>
      </c>
      <c r="F14" s="9">
        <v>52.5</v>
      </c>
      <c r="G14" s="9">
        <v>51</v>
      </c>
      <c r="H14" s="8">
        <v>49.5</v>
      </c>
      <c r="I14" s="8">
        <v>48</v>
      </c>
      <c r="J14" s="8">
        <v>46.5</v>
      </c>
      <c r="K14" s="8">
        <v>45.5</v>
      </c>
      <c r="L14" s="8">
        <v>44</v>
      </c>
    </row>
    <row r="15" spans="1:12">
      <c r="A15" s="4">
        <v>10</v>
      </c>
      <c r="B15" s="47" t="s">
        <v>9</v>
      </c>
      <c r="C15" s="8">
        <v>61</v>
      </c>
      <c r="D15" s="8">
        <v>55.5</v>
      </c>
      <c r="E15" s="8">
        <v>54</v>
      </c>
      <c r="F15" s="9">
        <v>52.5</v>
      </c>
      <c r="G15" s="9">
        <v>51</v>
      </c>
      <c r="H15" s="8">
        <v>49.5</v>
      </c>
      <c r="I15" s="8">
        <v>48</v>
      </c>
      <c r="J15" s="8">
        <v>46.5</v>
      </c>
      <c r="K15" s="8">
        <v>45.5</v>
      </c>
      <c r="L15" s="8">
        <v>44</v>
      </c>
    </row>
    <row r="16" spans="1:12">
      <c r="A16" s="4">
        <v>11</v>
      </c>
      <c r="B16" s="47" t="s">
        <v>10</v>
      </c>
      <c r="C16" s="8">
        <v>61</v>
      </c>
      <c r="D16" s="8">
        <v>55.5</v>
      </c>
      <c r="E16" s="8">
        <v>54</v>
      </c>
      <c r="F16" s="9">
        <v>52.5</v>
      </c>
      <c r="G16" s="9">
        <v>51</v>
      </c>
      <c r="H16" s="8">
        <v>49.5</v>
      </c>
      <c r="I16" s="8">
        <v>48</v>
      </c>
      <c r="J16" s="8">
        <v>46.5</v>
      </c>
      <c r="K16" s="8">
        <v>45.5</v>
      </c>
      <c r="L16" s="8">
        <v>44</v>
      </c>
    </row>
    <row r="17" spans="1:14">
      <c r="A17" s="4">
        <v>12</v>
      </c>
      <c r="B17" s="47" t="s">
        <v>11</v>
      </c>
      <c r="C17" s="8">
        <v>61</v>
      </c>
      <c r="D17" s="8">
        <v>55.5</v>
      </c>
      <c r="E17" s="8">
        <v>54</v>
      </c>
      <c r="F17" s="9">
        <v>52.5</v>
      </c>
      <c r="G17" s="9">
        <v>51</v>
      </c>
      <c r="H17" s="8">
        <v>49.5</v>
      </c>
      <c r="I17" s="8">
        <v>48</v>
      </c>
      <c r="J17" s="8">
        <v>46.5</v>
      </c>
      <c r="K17" s="8">
        <v>45.5</v>
      </c>
      <c r="L17" s="8">
        <v>44</v>
      </c>
    </row>
    <row r="18" spans="1:14">
      <c r="A18" s="4">
        <v>13</v>
      </c>
      <c r="B18" s="47" t="s">
        <v>12</v>
      </c>
      <c r="C18" s="8">
        <v>61</v>
      </c>
      <c r="D18" s="8">
        <v>55.5</v>
      </c>
      <c r="E18" s="8">
        <v>54</v>
      </c>
      <c r="F18" s="9">
        <v>52.5</v>
      </c>
      <c r="G18" s="9">
        <v>51</v>
      </c>
      <c r="H18" s="8">
        <v>49.5</v>
      </c>
      <c r="I18" s="8">
        <v>48</v>
      </c>
      <c r="J18" s="8">
        <v>46.5</v>
      </c>
      <c r="K18" s="8">
        <v>45.5</v>
      </c>
      <c r="L18" s="8">
        <v>44</v>
      </c>
    </row>
    <row r="19" spans="1:14">
      <c r="A19" s="4">
        <v>14</v>
      </c>
      <c r="B19" s="47" t="s">
        <v>13</v>
      </c>
      <c r="C19" s="8">
        <v>61</v>
      </c>
      <c r="D19" s="8">
        <v>55.5</v>
      </c>
      <c r="E19" s="8">
        <v>54</v>
      </c>
      <c r="F19" s="9">
        <v>52.5</v>
      </c>
      <c r="G19" s="9">
        <v>51</v>
      </c>
      <c r="H19" s="8">
        <v>49.5</v>
      </c>
      <c r="I19" s="8">
        <v>48</v>
      </c>
      <c r="J19" s="8">
        <v>46.5</v>
      </c>
      <c r="K19" s="8">
        <v>45.5</v>
      </c>
      <c r="L19" s="8">
        <v>44</v>
      </c>
    </row>
    <row r="20" spans="1:14">
      <c r="A20" s="4">
        <v>15</v>
      </c>
      <c r="B20" s="47" t="s">
        <v>14</v>
      </c>
      <c r="C20" s="8">
        <v>61</v>
      </c>
      <c r="D20" s="8">
        <v>55.5</v>
      </c>
      <c r="E20" s="8">
        <v>54</v>
      </c>
      <c r="F20" s="9">
        <v>52.5</v>
      </c>
      <c r="G20" s="9">
        <v>51</v>
      </c>
      <c r="H20" s="8">
        <v>49.5</v>
      </c>
      <c r="I20" s="8">
        <v>48</v>
      </c>
      <c r="J20" s="8">
        <v>46.5</v>
      </c>
      <c r="K20" s="8">
        <v>45.5</v>
      </c>
      <c r="L20" s="8">
        <v>44</v>
      </c>
    </row>
    <row r="21" spans="1:14">
      <c r="A21" s="4">
        <v>16</v>
      </c>
      <c r="B21" s="47" t="s">
        <v>15</v>
      </c>
      <c r="C21" s="8">
        <v>61</v>
      </c>
      <c r="D21" s="8">
        <v>55.5</v>
      </c>
      <c r="E21" s="8">
        <v>54</v>
      </c>
      <c r="F21" s="9">
        <v>52.5</v>
      </c>
      <c r="G21" s="9">
        <v>51</v>
      </c>
      <c r="H21" s="8">
        <v>49.5</v>
      </c>
      <c r="I21" s="8">
        <v>48</v>
      </c>
      <c r="J21" s="8">
        <v>46.5</v>
      </c>
      <c r="K21" s="8">
        <v>45.5</v>
      </c>
      <c r="L21" s="8">
        <v>44</v>
      </c>
    </row>
    <row r="22" spans="1:14">
      <c r="A22" s="4">
        <v>17</v>
      </c>
      <c r="B22" s="47" t="s">
        <v>16</v>
      </c>
      <c r="C22" s="8">
        <v>61</v>
      </c>
      <c r="D22" s="8">
        <v>55.5</v>
      </c>
      <c r="E22" s="8">
        <v>54</v>
      </c>
      <c r="F22" s="9">
        <v>52.5</v>
      </c>
      <c r="G22" s="9">
        <v>51</v>
      </c>
      <c r="H22" s="8">
        <v>49.5</v>
      </c>
      <c r="I22" s="8">
        <v>48</v>
      </c>
      <c r="J22" s="8">
        <v>46.5</v>
      </c>
      <c r="K22" s="8">
        <v>45.5</v>
      </c>
      <c r="L22" s="8">
        <v>44</v>
      </c>
    </row>
    <row r="23" spans="1:14">
      <c r="A23" s="4">
        <v>18</v>
      </c>
      <c r="B23" s="47" t="s">
        <v>17</v>
      </c>
      <c r="C23" s="8">
        <v>61</v>
      </c>
      <c r="D23" s="8">
        <v>55.5</v>
      </c>
      <c r="E23" s="8">
        <v>54</v>
      </c>
      <c r="F23" s="9">
        <v>52.5</v>
      </c>
      <c r="G23" s="9">
        <v>51</v>
      </c>
      <c r="H23" s="8">
        <v>49.5</v>
      </c>
      <c r="I23" s="8">
        <v>48</v>
      </c>
      <c r="J23" s="8">
        <v>46.5</v>
      </c>
      <c r="K23" s="8">
        <v>45.5</v>
      </c>
      <c r="L23" s="8">
        <v>44</v>
      </c>
    </row>
    <row r="24" spans="1:14">
      <c r="A24" s="4">
        <v>19</v>
      </c>
      <c r="B24" s="47" t="s">
        <v>18</v>
      </c>
      <c r="C24" s="8">
        <v>61</v>
      </c>
      <c r="D24" s="8">
        <v>55.5</v>
      </c>
      <c r="E24" s="8">
        <v>54</v>
      </c>
      <c r="F24" s="9">
        <v>52.5</v>
      </c>
      <c r="G24" s="9">
        <v>51</v>
      </c>
      <c r="H24" s="8">
        <v>49.5</v>
      </c>
      <c r="I24" s="8">
        <v>48</v>
      </c>
      <c r="J24" s="8">
        <v>46.5</v>
      </c>
      <c r="K24" s="8">
        <v>45.5</v>
      </c>
      <c r="L24" s="8">
        <v>44</v>
      </c>
    </row>
    <row r="25" spans="1:14">
      <c r="A25" s="4">
        <v>20</v>
      </c>
      <c r="B25" s="47" t="s">
        <v>19</v>
      </c>
      <c r="C25" s="8">
        <v>61</v>
      </c>
      <c r="D25" s="8">
        <v>55.5</v>
      </c>
      <c r="E25" s="8">
        <v>54</v>
      </c>
      <c r="F25" s="9">
        <v>52.5</v>
      </c>
      <c r="G25" s="9">
        <v>51</v>
      </c>
      <c r="H25" s="8">
        <v>49.5</v>
      </c>
      <c r="I25" s="8">
        <v>48</v>
      </c>
      <c r="J25" s="8">
        <v>46.5</v>
      </c>
      <c r="K25" s="8">
        <v>45.5</v>
      </c>
      <c r="L25" s="8">
        <v>44</v>
      </c>
      <c r="M25" s="7"/>
      <c r="N25" s="2"/>
    </row>
    <row r="26" spans="1:14">
      <c r="A26" s="4">
        <v>21</v>
      </c>
      <c r="B26" s="47" t="s">
        <v>20</v>
      </c>
      <c r="C26" s="8">
        <v>61</v>
      </c>
      <c r="D26" s="8">
        <v>55.5</v>
      </c>
      <c r="E26" s="8">
        <v>54</v>
      </c>
      <c r="F26" s="9">
        <v>52.5</v>
      </c>
      <c r="G26" s="9">
        <v>51</v>
      </c>
      <c r="H26" s="8">
        <v>49.5</v>
      </c>
      <c r="I26" s="8">
        <v>48</v>
      </c>
      <c r="J26" s="8">
        <v>46.5</v>
      </c>
      <c r="K26" s="8">
        <v>45.5</v>
      </c>
      <c r="L26" s="8">
        <v>44</v>
      </c>
    </row>
    <row r="27" spans="1:14">
      <c r="A27" s="4"/>
      <c r="B27" s="6" t="s">
        <v>21</v>
      </c>
      <c r="C27" s="8">
        <v>61</v>
      </c>
      <c r="D27" s="8">
        <v>55.5</v>
      </c>
      <c r="E27" s="8">
        <v>54</v>
      </c>
      <c r="F27" s="9">
        <v>52.5</v>
      </c>
      <c r="G27" s="9">
        <v>51</v>
      </c>
      <c r="H27" s="8">
        <v>49.5</v>
      </c>
      <c r="I27" s="8">
        <v>48</v>
      </c>
      <c r="J27" s="8">
        <v>46.5</v>
      </c>
      <c r="K27" s="8">
        <v>45.5</v>
      </c>
      <c r="L27" s="8">
        <v>44</v>
      </c>
    </row>
    <row r="28" spans="1:14">
      <c r="A28" s="4"/>
      <c r="B28" s="6" t="s">
        <v>28</v>
      </c>
      <c r="C28" s="8">
        <v>61</v>
      </c>
      <c r="D28" s="8">
        <v>55.5</v>
      </c>
      <c r="E28" s="8">
        <v>54</v>
      </c>
      <c r="F28" s="9">
        <v>52.5</v>
      </c>
      <c r="G28" s="9">
        <v>51</v>
      </c>
      <c r="H28" s="8">
        <v>49.5</v>
      </c>
      <c r="I28" s="8">
        <v>48</v>
      </c>
      <c r="J28" s="8">
        <v>46.5</v>
      </c>
      <c r="K28" s="8">
        <v>45.5</v>
      </c>
      <c r="L28" s="8">
        <v>44</v>
      </c>
    </row>
    <row r="29" spans="1:14" ht="30">
      <c r="A29" s="4"/>
      <c r="B29" s="606" t="s">
        <v>607</v>
      </c>
      <c r="C29" s="8">
        <v>61</v>
      </c>
      <c r="D29" s="8">
        <v>55.5</v>
      </c>
      <c r="E29" s="8">
        <v>54</v>
      </c>
      <c r="F29" s="9">
        <v>52.5</v>
      </c>
      <c r="G29" s="9">
        <v>51</v>
      </c>
      <c r="H29" s="8">
        <v>49.5</v>
      </c>
      <c r="I29" s="8">
        <v>48</v>
      </c>
      <c r="J29" s="8">
        <v>46.5</v>
      </c>
      <c r="K29" s="8">
        <v>45.5</v>
      </c>
      <c r="L29" s="8">
        <v>44</v>
      </c>
    </row>
    <row r="88" spans="3:12">
      <c r="C88" s="3"/>
      <c r="D88" s="3"/>
      <c r="E88" s="3"/>
      <c r="F88"/>
      <c r="G88"/>
      <c r="H88"/>
      <c r="I88"/>
      <c r="J88"/>
      <c r="K88"/>
      <c r="L88"/>
    </row>
    <row r="89" spans="3:12">
      <c r="C89" s="3"/>
      <c r="D89" s="3"/>
      <c r="E89" s="3"/>
      <c r="F89"/>
      <c r="G89"/>
      <c r="H89"/>
      <c r="I89"/>
      <c r="J89"/>
      <c r="K89"/>
      <c r="L89"/>
    </row>
    <row r="90" spans="3:12">
      <c r="C90" s="3"/>
      <c r="D90" s="3"/>
      <c r="E90" s="3"/>
      <c r="F90"/>
      <c r="G90"/>
      <c r="H90"/>
      <c r="I90"/>
      <c r="J90"/>
      <c r="K90"/>
      <c r="L90"/>
    </row>
    <row r="91" spans="3:12">
      <c r="C91" s="3"/>
      <c r="D91" s="3"/>
      <c r="E91" s="3"/>
      <c r="F91"/>
      <c r="G91"/>
      <c r="H91"/>
      <c r="I91"/>
      <c r="J91"/>
      <c r="K91"/>
      <c r="L91"/>
    </row>
    <row r="92" spans="3:12">
      <c r="C92" s="3"/>
      <c r="D92" s="3"/>
      <c r="E92" s="3"/>
      <c r="F92"/>
      <c r="G92"/>
      <c r="H92"/>
      <c r="I92"/>
      <c r="J92"/>
      <c r="K92"/>
      <c r="L92"/>
    </row>
    <row r="93" spans="3:12">
      <c r="C93" s="3"/>
      <c r="D93" s="3"/>
      <c r="E93" s="3"/>
      <c r="F93"/>
      <c r="G93"/>
      <c r="H93"/>
      <c r="I93"/>
      <c r="J93"/>
      <c r="K93"/>
      <c r="L93"/>
    </row>
    <row r="94" spans="3:12">
      <c r="C94" s="3"/>
      <c r="D94" s="3"/>
      <c r="E94" s="3"/>
      <c r="F94"/>
      <c r="G94"/>
      <c r="H94"/>
      <c r="I94"/>
      <c r="J94"/>
      <c r="K94"/>
      <c r="L94"/>
    </row>
    <row r="95" spans="3:12">
      <c r="C95" s="3"/>
      <c r="D95" s="3"/>
      <c r="E95" s="3"/>
      <c r="F95"/>
      <c r="G95"/>
      <c r="H95"/>
      <c r="I95"/>
      <c r="J95"/>
      <c r="K95"/>
      <c r="L95"/>
    </row>
    <row r="96" spans="3:12">
      <c r="C96" s="3"/>
      <c r="D96" s="3"/>
      <c r="E96" s="3"/>
      <c r="F96"/>
      <c r="G96"/>
      <c r="H96"/>
      <c r="I96"/>
      <c r="J96"/>
      <c r="K96"/>
      <c r="L96"/>
    </row>
    <row r="97" spans="3:12">
      <c r="C97" s="3"/>
      <c r="D97" s="3"/>
      <c r="E97" s="3"/>
      <c r="F97"/>
      <c r="G97"/>
      <c r="H97"/>
      <c r="I97"/>
      <c r="J97"/>
      <c r="K97"/>
      <c r="L97"/>
    </row>
    <row r="98" spans="3:12">
      <c r="C98" s="3"/>
      <c r="D98" s="3"/>
      <c r="E98" s="3"/>
      <c r="F98"/>
      <c r="G98"/>
      <c r="H98"/>
      <c r="I98"/>
      <c r="J98"/>
      <c r="K98"/>
      <c r="L98"/>
    </row>
    <row r="99" spans="3:12">
      <c r="C99" s="3"/>
      <c r="D99" s="3"/>
      <c r="E99" s="3"/>
      <c r="F99"/>
      <c r="G99"/>
      <c r="H99"/>
      <c r="I99"/>
      <c r="J99"/>
      <c r="K99"/>
      <c r="L99"/>
    </row>
    <row r="100" spans="3:12">
      <c r="C100" s="3"/>
      <c r="D100" s="3"/>
      <c r="E100" s="3"/>
      <c r="F100"/>
      <c r="G100"/>
      <c r="H100"/>
      <c r="I100"/>
      <c r="J100"/>
      <c r="K100"/>
      <c r="L100"/>
    </row>
    <row r="101" spans="3:12">
      <c r="C101" s="3"/>
      <c r="D101" s="3"/>
      <c r="E101" s="3"/>
      <c r="F101"/>
      <c r="G101"/>
      <c r="H101"/>
      <c r="I101"/>
      <c r="J101"/>
      <c r="K101"/>
      <c r="L101"/>
    </row>
    <row r="102" spans="3:12">
      <c r="C102" s="3"/>
      <c r="D102" s="3"/>
      <c r="E102" s="3"/>
      <c r="F102"/>
      <c r="G102"/>
      <c r="H102"/>
      <c r="I102"/>
      <c r="J102"/>
      <c r="K102"/>
      <c r="L102"/>
    </row>
    <row r="103" spans="3:12">
      <c r="C103" s="3"/>
      <c r="D103" s="3"/>
      <c r="E103" s="3"/>
      <c r="F103"/>
      <c r="G103"/>
      <c r="H103"/>
      <c r="I103"/>
      <c r="J103"/>
      <c r="K103"/>
      <c r="L103"/>
    </row>
    <row r="104" spans="3:12">
      <c r="C104" s="3"/>
      <c r="D104" s="3"/>
      <c r="E104" s="3"/>
      <c r="F104"/>
      <c r="G104"/>
      <c r="H104"/>
      <c r="I104"/>
      <c r="J104"/>
      <c r="K104"/>
      <c r="L104"/>
    </row>
    <row r="105" spans="3:12">
      <c r="C105" s="3"/>
      <c r="D105" s="3"/>
      <c r="E105" s="3"/>
      <c r="F105"/>
      <c r="G105"/>
      <c r="H105"/>
      <c r="I105"/>
      <c r="J105"/>
      <c r="K105"/>
      <c r="L105"/>
    </row>
    <row r="106" spans="3:12">
      <c r="C106" s="3"/>
      <c r="D106" s="3"/>
      <c r="E106" s="3"/>
      <c r="F106"/>
      <c r="G106"/>
      <c r="H106"/>
      <c r="I106"/>
      <c r="J106"/>
      <c r="K106"/>
      <c r="L106"/>
    </row>
    <row r="107" spans="3:12">
      <c r="C107" s="3"/>
      <c r="D107" s="3"/>
      <c r="E107" s="3"/>
      <c r="F107"/>
      <c r="G107"/>
      <c r="H107"/>
      <c r="I107"/>
      <c r="J107"/>
      <c r="K107"/>
      <c r="L107"/>
    </row>
    <row r="108" spans="3:12">
      <c r="C108" s="3"/>
      <c r="D108" s="3"/>
      <c r="E108" s="3"/>
      <c r="F108"/>
      <c r="G108"/>
      <c r="H108"/>
      <c r="I108"/>
      <c r="J108"/>
      <c r="K108"/>
      <c r="L108"/>
    </row>
    <row r="109" spans="3:12">
      <c r="C109" s="3"/>
      <c r="D109" s="3"/>
      <c r="E109" s="3"/>
      <c r="F109"/>
      <c r="G109"/>
      <c r="H109"/>
      <c r="I109"/>
      <c r="J109"/>
      <c r="K109"/>
      <c r="L109"/>
    </row>
    <row r="110" spans="3:12">
      <c r="C110" s="3"/>
      <c r="D110" s="3"/>
      <c r="E110" s="3"/>
      <c r="F110"/>
      <c r="G110"/>
      <c r="H110"/>
      <c r="I110"/>
      <c r="J110"/>
      <c r="K110"/>
      <c r="L110"/>
    </row>
    <row r="111" spans="3:12">
      <c r="C111" s="3"/>
      <c r="D111" s="3"/>
      <c r="E111" s="3"/>
      <c r="F111"/>
      <c r="G111"/>
      <c r="H111"/>
      <c r="I111"/>
      <c r="J111"/>
      <c r="K111"/>
      <c r="L111"/>
    </row>
    <row r="112" spans="3:12">
      <c r="C112" s="3"/>
      <c r="D112" s="3"/>
      <c r="E112" s="3"/>
      <c r="F112"/>
      <c r="G112"/>
      <c r="H112"/>
      <c r="I112"/>
      <c r="J112"/>
      <c r="K112"/>
      <c r="L112"/>
    </row>
    <row r="113" spans="3:12">
      <c r="C113" s="3"/>
      <c r="D113" s="3"/>
      <c r="E113" s="3"/>
      <c r="F113"/>
      <c r="G113"/>
      <c r="H113"/>
      <c r="I113"/>
      <c r="J113"/>
      <c r="K113"/>
      <c r="L113"/>
    </row>
    <row r="114" spans="3:12">
      <c r="C114" s="3"/>
      <c r="D114" s="3"/>
      <c r="E114" s="3"/>
      <c r="F114"/>
      <c r="G114"/>
      <c r="H114"/>
      <c r="I114"/>
      <c r="J114"/>
      <c r="K114"/>
      <c r="L114"/>
    </row>
    <row r="115" spans="3:12">
      <c r="C115" s="3"/>
      <c r="D115" s="3"/>
      <c r="E115" s="3"/>
      <c r="F115"/>
      <c r="G115"/>
      <c r="H115"/>
      <c r="I115"/>
      <c r="J115"/>
      <c r="K115"/>
      <c r="L115"/>
    </row>
    <row r="116" spans="3:12">
      <c r="C116" s="3"/>
      <c r="D116" s="3"/>
      <c r="E116" s="3"/>
      <c r="F116"/>
      <c r="G116"/>
      <c r="H116"/>
      <c r="I116"/>
      <c r="J116"/>
      <c r="K116"/>
      <c r="L116"/>
    </row>
    <row r="117" spans="3:12">
      <c r="C117" s="3"/>
      <c r="D117" s="3"/>
      <c r="E117" s="3"/>
      <c r="F117"/>
      <c r="G117"/>
      <c r="H117"/>
      <c r="I117"/>
      <c r="J117"/>
      <c r="K117"/>
      <c r="L117"/>
    </row>
    <row r="118" spans="3:12">
      <c r="C118" s="3"/>
      <c r="D118" s="3"/>
      <c r="E118" s="3"/>
      <c r="F118"/>
      <c r="G118"/>
      <c r="H118"/>
      <c r="I118"/>
      <c r="J118"/>
      <c r="K118"/>
      <c r="L118"/>
    </row>
    <row r="119" spans="3:12">
      <c r="C119" s="3"/>
      <c r="D119" s="3"/>
      <c r="E119" s="3"/>
      <c r="F119"/>
      <c r="G119"/>
      <c r="H119"/>
      <c r="I119"/>
      <c r="J119"/>
      <c r="K119"/>
      <c r="L119"/>
    </row>
    <row r="120" spans="3:12">
      <c r="C120" s="3"/>
      <c r="D120" s="3"/>
      <c r="E120" s="3"/>
      <c r="F120"/>
      <c r="G120"/>
      <c r="H120"/>
      <c r="I120"/>
      <c r="J120"/>
      <c r="K120"/>
      <c r="L120"/>
    </row>
    <row r="121" spans="3:12">
      <c r="C121" s="3"/>
      <c r="D121" s="3"/>
      <c r="E121" s="3"/>
      <c r="F121"/>
      <c r="G121"/>
      <c r="H121"/>
      <c r="I121"/>
      <c r="J121"/>
      <c r="K121"/>
      <c r="L121"/>
    </row>
    <row r="122" spans="3:12">
      <c r="C122" s="3"/>
      <c r="D122" s="3"/>
      <c r="E122" s="3"/>
      <c r="F122"/>
      <c r="G122"/>
      <c r="H122"/>
      <c r="I122"/>
      <c r="J122"/>
      <c r="K122"/>
      <c r="L122"/>
    </row>
    <row r="123" spans="3:12">
      <c r="C123" s="3"/>
      <c r="D123" s="3"/>
      <c r="E123" s="3"/>
      <c r="F123"/>
      <c r="G123"/>
      <c r="H123"/>
      <c r="I123"/>
      <c r="J123"/>
      <c r="K123"/>
      <c r="L123"/>
    </row>
    <row r="124" spans="3:12">
      <c r="C124" s="3"/>
      <c r="D124" s="3"/>
      <c r="E124" s="3"/>
      <c r="F124"/>
      <c r="G124"/>
      <c r="H124"/>
      <c r="I124"/>
      <c r="J124"/>
      <c r="K124"/>
      <c r="L124"/>
    </row>
    <row r="125" spans="3:12">
      <c r="C125" s="3"/>
      <c r="D125" s="3"/>
      <c r="E125" s="3"/>
      <c r="F125"/>
      <c r="G125"/>
      <c r="H125"/>
      <c r="I125"/>
      <c r="J125"/>
      <c r="K125"/>
      <c r="L125"/>
    </row>
    <row r="126" spans="3:12">
      <c r="C126" s="3"/>
      <c r="D126" s="3"/>
      <c r="E126" s="3"/>
      <c r="F126"/>
      <c r="G126"/>
      <c r="H126"/>
      <c r="I126"/>
      <c r="J126"/>
      <c r="K126"/>
      <c r="L126"/>
    </row>
    <row r="127" spans="3:12">
      <c r="C127" s="3"/>
      <c r="D127" s="3"/>
      <c r="E127" s="3"/>
      <c r="F127"/>
      <c r="G127"/>
      <c r="H127"/>
      <c r="I127"/>
      <c r="J127"/>
      <c r="K127"/>
      <c r="L127"/>
    </row>
    <row r="128" spans="3:12">
      <c r="C128" s="3"/>
      <c r="D128" s="3"/>
      <c r="E128" s="3"/>
      <c r="F128"/>
      <c r="G128"/>
      <c r="H128"/>
      <c r="I128"/>
      <c r="J128"/>
      <c r="K128"/>
      <c r="L128"/>
    </row>
    <row r="129" spans="3:12">
      <c r="C129" s="3"/>
      <c r="D129" s="3"/>
      <c r="E129" s="3"/>
      <c r="F129"/>
      <c r="G129"/>
      <c r="H129"/>
      <c r="I129"/>
      <c r="J129"/>
      <c r="K129"/>
      <c r="L129"/>
    </row>
    <row r="130" spans="3:12">
      <c r="C130" s="3"/>
      <c r="D130" s="3"/>
      <c r="E130" s="3"/>
      <c r="F130"/>
      <c r="G130"/>
      <c r="H130"/>
      <c r="I130"/>
      <c r="J130"/>
      <c r="K130"/>
      <c r="L130"/>
    </row>
    <row r="131" spans="3:12">
      <c r="C131" s="3"/>
      <c r="D131" s="3"/>
      <c r="E131" s="3"/>
      <c r="F131"/>
      <c r="G131"/>
      <c r="H131"/>
      <c r="I131"/>
      <c r="J131"/>
      <c r="K131"/>
      <c r="L131"/>
    </row>
    <row r="132" spans="3:12">
      <c r="C132" s="3"/>
      <c r="D132" s="3"/>
      <c r="E132" s="3"/>
      <c r="F132"/>
      <c r="G132"/>
      <c r="H132"/>
      <c r="I132"/>
      <c r="J132"/>
      <c r="K132"/>
      <c r="L132"/>
    </row>
    <row r="133" spans="3:12">
      <c r="C133" s="3"/>
      <c r="D133" s="3"/>
      <c r="E133" s="3"/>
      <c r="F133"/>
      <c r="G133"/>
      <c r="H133"/>
      <c r="I133"/>
      <c r="J133"/>
      <c r="K133"/>
      <c r="L133"/>
    </row>
    <row r="134" spans="3:12">
      <c r="C134" s="3"/>
      <c r="D134" s="3"/>
      <c r="E134" s="3"/>
      <c r="F134"/>
      <c r="G134"/>
      <c r="H134"/>
      <c r="I134"/>
      <c r="J134"/>
      <c r="K134"/>
      <c r="L134"/>
    </row>
    <row r="135" spans="3:12">
      <c r="C135" s="3"/>
      <c r="D135" s="3"/>
      <c r="E135" s="3"/>
      <c r="F135"/>
      <c r="G135"/>
      <c r="H135"/>
      <c r="I135"/>
      <c r="J135"/>
      <c r="K135"/>
      <c r="L135"/>
    </row>
    <row r="136" spans="3:12">
      <c r="C136" s="3"/>
      <c r="D136" s="3"/>
      <c r="E136" s="3"/>
      <c r="F136"/>
      <c r="G136"/>
      <c r="H136"/>
      <c r="I136"/>
      <c r="J136"/>
      <c r="K136"/>
      <c r="L136"/>
    </row>
  </sheetData>
  <mergeCells count="3">
    <mergeCell ref="A2:L2"/>
    <mergeCell ref="A3:L3"/>
    <mergeCell ref="C4:L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N136"/>
  <sheetViews>
    <sheetView workbookViewId="0">
      <selection activeCell="L29" sqref="L29"/>
    </sheetView>
  </sheetViews>
  <sheetFormatPr defaultRowHeight="15"/>
  <cols>
    <col min="1" max="1" width="4.42578125" customWidth="1"/>
    <col min="2" max="2" width="19.5703125" bestFit="1" customWidth="1"/>
    <col min="3" max="12" width="8.5703125" style="1" customWidth="1"/>
  </cols>
  <sheetData>
    <row r="1" spans="1:12" ht="16.5" thickBot="1">
      <c r="B1" s="427" t="s">
        <v>35</v>
      </c>
    </row>
    <row r="2" spans="1:12" ht="42" customHeight="1">
      <c r="A2" s="744" t="s">
        <v>182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</row>
    <row r="3" spans="1:12" ht="28.5" customHeight="1">
      <c r="A3" s="687" t="s">
        <v>188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ht="15" customHeight="1">
      <c r="A4" s="4"/>
      <c r="B4" s="4"/>
      <c r="C4" s="736" t="s">
        <v>191</v>
      </c>
      <c r="D4" s="736"/>
      <c r="E4" s="736"/>
      <c r="F4" s="736"/>
      <c r="G4" s="736"/>
      <c r="H4" s="736"/>
      <c r="I4" s="736"/>
      <c r="J4" s="736"/>
      <c r="K4" s="736"/>
      <c r="L4" s="736"/>
    </row>
    <row r="5" spans="1:12">
      <c r="A5" s="4"/>
      <c r="B5" s="4"/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</row>
    <row r="6" spans="1:12">
      <c r="A6" s="4">
        <v>1</v>
      </c>
      <c r="B6" s="47" t="s">
        <v>0</v>
      </c>
      <c r="C6" s="8">
        <v>58</v>
      </c>
      <c r="D6" s="8">
        <v>57.5</v>
      </c>
      <c r="E6" s="8">
        <v>57</v>
      </c>
      <c r="F6" s="9">
        <v>56</v>
      </c>
      <c r="G6" s="9">
        <v>55</v>
      </c>
      <c r="H6" s="8">
        <v>54</v>
      </c>
      <c r="I6" s="8">
        <v>53</v>
      </c>
      <c r="J6" s="8">
        <v>51.5</v>
      </c>
      <c r="K6" s="8">
        <v>50</v>
      </c>
      <c r="L6" s="8">
        <v>47</v>
      </c>
    </row>
    <row r="7" spans="1:12">
      <c r="A7" s="4">
        <v>2</v>
      </c>
      <c r="B7" s="47" t="s">
        <v>1</v>
      </c>
      <c r="C7" s="8">
        <v>58</v>
      </c>
      <c r="D7" s="8">
        <v>57.5</v>
      </c>
      <c r="E7" s="8">
        <v>57</v>
      </c>
      <c r="F7" s="9">
        <v>56</v>
      </c>
      <c r="G7" s="9">
        <v>55</v>
      </c>
      <c r="H7" s="8">
        <v>54</v>
      </c>
      <c r="I7" s="8">
        <v>53</v>
      </c>
      <c r="J7" s="8">
        <v>51.5</v>
      </c>
      <c r="K7" s="8">
        <v>50</v>
      </c>
      <c r="L7" s="8">
        <v>47</v>
      </c>
    </row>
    <row r="8" spans="1:12">
      <c r="A8" s="4">
        <v>3</v>
      </c>
      <c r="B8" s="47" t="s">
        <v>2</v>
      </c>
      <c r="C8" s="8">
        <v>58</v>
      </c>
      <c r="D8" s="8">
        <v>57.5</v>
      </c>
      <c r="E8" s="8">
        <v>57</v>
      </c>
      <c r="F8" s="9">
        <v>56</v>
      </c>
      <c r="G8" s="9">
        <v>55</v>
      </c>
      <c r="H8" s="8">
        <v>54</v>
      </c>
      <c r="I8" s="8">
        <v>53</v>
      </c>
      <c r="J8" s="8">
        <v>51.5</v>
      </c>
      <c r="K8" s="8">
        <v>50</v>
      </c>
      <c r="L8" s="8">
        <v>47</v>
      </c>
    </row>
    <row r="9" spans="1:12">
      <c r="A9" s="4">
        <v>4</v>
      </c>
      <c r="B9" s="47" t="s">
        <v>3</v>
      </c>
      <c r="C9" s="8">
        <v>58</v>
      </c>
      <c r="D9" s="8">
        <v>57.5</v>
      </c>
      <c r="E9" s="8">
        <v>57</v>
      </c>
      <c r="F9" s="9">
        <v>56</v>
      </c>
      <c r="G9" s="9">
        <v>55</v>
      </c>
      <c r="H9" s="8">
        <v>54</v>
      </c>
      <c r="I9" s="8">
        <v>53</v>
      </c>
      <c r="J9" s="8">
        <v>51.5</v>
      </c>
      <c r="K9" s="8">
        <v>50</v>
      </c>
      <c r="L9" s="8">
        <v>47</v>
      </c>
    </row>
    <row r="10" spans="1:12">
      <c r="A10" s="4">
        <v>5</v>
      </c>
      <c r="B10" s="47" t="s">
        <v>4</v>
      </c>
      <c r="C10" s="8">
        <v>58</v>
      </c>
      <c r="D10" s="8">
        <v>57.5</v>
      </c>
      <c r="E10" s="8">
        <v>57</v>
      </c>
      <c r="F10" s="9">
        <v>56</v>
      </c>
      <c r="G10" s="9">
        <v>55</v>
      </c>
      <c r="H10" s="8">
        <v>54</v>
      </c>
      <c r="I10" s="8">
        <v>53</v>
      </c>
      <c r="J10" s="8">
        <v>51.5</v>
      </c>
      <c r="K10" s="8">
        <v>50</v>
      </c>
      <c r="L10" s="8">
        <v>47</v>
      </c>
    </row>
    <row r="11" spans="1:12">
      <c r="A11" s="4">
        <v>6</v>
      </c>
      <c r="B11" s="47" t="s">
        <v>5</v>
      </c>
      <c r="C11" s="8">
        <v>58</v>
      </c>
      <c r="D11" s="8">
        <v>57.5</v>
      </c>
      <c r="E11" s="8">
        <v>57</v>
      </c>
      <c r="F11" s="9">
        <v>56</v>
      </c>
      <c r="G11" s="9">
        <v>55</v>
      </c>
      <c r="H11" s="8">
        <v>54</v>
      </c>
      <c r="I11" s="8">
        <v>53</v>
      </c>
      <c r="J11" s="8">
        <v>51.5</v>
      </c>
      <c r="K11" s="8">
        <v>50</v>
      </c>
      <c r="L11" s="8">
        <v>47</v>
      </c>
    </row>
    <row r="12" spans="1:12">
      <c r="A12" s="4">
        <v>7</v>
      </c>
      <c r="B12" s="47" t="s">
        <v>6</v>
      </c>
      <c r="C12" s="8">
        <v>58</v>
      </c>
      <c r="D12" s="8">
        <v>57.5</v>
      </c>
      <c r="E12" s="8">
        <v>57</v>
      </c>
      <c r="F12" s="9">
        <v>56</v>
      </c>
      <c r="G12" s="9">
        <v>55</v>
      </c>
      <c r="H12" s="8">
        <v>54</v>
      </c>
      <c r="I12" s="8">
        <v>53</v>
      </c>
      <c r="J12" s="8">
        <v>51.5</v>
      </c>
      <c r="K12" s="8">
        <v>50</v>
      </c>
      <c r="L12" s="8">
        <v>47</v>
      </c>
    </row>
    <row r="13" spans="1:12">
      <c r="A13" s="4">
        <v>8</v>
      </c>
      <c r="B13" s="47" t="s">
        <v>7</v>
      </c>
      <c r="C13" s="8">
        <v>58</v>
      </c>
      <c r="D13" s="8">
        <v>57.5</v>
      </c>
      <c r="E13" s="8">
        <v>57</v>
      </c>
      <c r="F13" s="9">
        <v>56</v>
      </c>
      <c r="G13" s="9">
        <v>55</v>
      </c>
      <c r="H13" s="8">
        <v>54</v>
      </c>
      <c r="I13" s="8">
        <v>53</v>
      </c>
      <c r="J13" s="8">
        <v>51.5</v>
      </c>
      <c r="K13" s="8">
        <v>50</v>
      </c>
      <c r="L13" s="8">
        <v>47</v>
      </c>
    </row>
    <row r="14" spans="1:12">
      <c r="A14" s="4">
        <v>9</v>
      </c>
      <c r="B14" s="47" t="s">
        <v>8</v>
      </c>
      <c r="C14" s="8">
        <v>58</v>
      </c>
      <c r="D14" s="8">
        <v>57.5</v>
      </c>
      <c r="E14" s="8">
        <v>57</v>
      </c>
      <c r="F14" s="9">
        <v>56</v>
      </c>
      <c r="G14" s="9">
        <v>55</v>
      </c>
      <c r="H14" s="8">
        <v>54</v>
      </c>
      <c r="I14" s="8">
        <v>53</v>
      </c>
      <c r="J14" s="8">
        <v>51.5</v>
      </c>
      <c r="K14" s="8">
        <v>50</v>
      </c>
      <c r="L14" s="8">
        <v>47</v>
      </c>
    </row>
    <row r="15" spans="1:12">
      <c r="A15" s="4">
        <v>10</v>
      </c>
      <c r="B15" s="47" t="s">
        <v>9</v>
      </c>
      <c r="C15" s="8">
        <v>58</v>
      </c>
      <c r="D15" s="8">
        <v>57.5</v>
      </c>
      <c r="E15" s="8">
        <v>57</v>
      </c>
      <c r="F15" s="9">
        <v>56</v>
      </c>
      <c r="G15" s="9">
        <v>55</v>
      </c>
      <c r="H15" s="8">
        <v>54</v>
      </c>
      <c r="I15" s="8">
        <v>53</v>
      </c>
      <c r="J15" s="8">
        <v>51.5</v>
      </c>
      <c r="K15" s="8">
        <v>50</v>
      </c>
      <c r="L15" s="8">
        <v>47</v>
      </c>
    </row>
    <row r="16" spans="1:12">
      <c r="A16" s="4">
        <v>11</v>
      </c>
      <c r="B16" s="47" t="s">
        <v>10</v>
      </c>
      <c r="C16" s="8">
        <v>58</v>
      </c>
      <c r="D16" s="8">
        <v>57.5</v>
      </c>
      <c r="E16" s="8">
        <v>57</v>
      </c>
      <c r="F16" s="9">
        <v>56</v>
      </c>
      <c r="G16" s="9">
        <v>55</v>
      </c>
      <c r="H16" s="8">
        <v>54</v>
      </c>
      <c r="I16" s="8">
        <v>53</v>
      </c>
      <c r="J16" s="8">
        <v>51.5</v>
      </c>
      <c r="K16" s="8">
        <v>50</v>
      </c>
      <c r="L16" s="8">
        <v>47</v>
      </c>
    </row>
    <row r="17" spans="1:14">
      <c r="A17" s="4">
        <v>12</v>
      </c>
      <c r="B17" s="47" t="s">
        <v>11</v>
      </c>
      <c r="C17" s="8">
        <v>58</v>
      </c>
      <c r="D17" s="8">
        <v>57.5</v>
      </c>
      <c r="E17" s="8">
        <v>57</v>
      </c>
      <c r="F17" s="9">
        <v>56</v>
      </c>
      <c r="G17" s="9">
        <v>55</v>
      </c>
      <c r="H17" s="8">
        <v>54</v>
      </c>
      <c r="I17" s="8">
        <v>53</v>
      </c>
      <c r="J17" s="8">
        <v>51.5</v>
      </c>
      <c r="K17" s="8">
        <v>50</v>
      </c>
      <c r="L17" s="8">
        <v>47</v>
      </c>
    </row>
    <row r="18" spans="1:14">
      <c r="A18" s="4">
        <v>13</v>
      </c>
      <c r="B18" s="47" t="s">
        <v>12</v>
      </c>
      <c r="C18" s="8">
        <v>58</v>
      </c>
      <c r="D18" s="8">
        <v>57.5</v>
      </c>
      <c r="E18" s="8">
        <v>57</v>
      </c>
      <c r="F18" s="9">
        <v>56</v>
      </c>
      <c r="G18" s="9">
        <v>55</v>
      </c>
      <c r="H18" s="8">
        <v>54</v>
      </c>
      <c r="I18" s="8">
        <v>53</v>
      </c>
      <c r="J18" s="8">
        <v>51.5</v>
      </c>
      <c r="K18" s="8">
        <v>50</v>
      </c>
      <c r="L18" s="8">
        <v>47</v>
      </c>
    </row>
    <row r="19" spans="1:14">
      <c r="A19" s="4">
        <v>14</v>
      </c>
      <c r="B19" s="47" t="s">
        <v>13</v>
      </c>
      <c r="C19" s="8">
        <v>58</v>
      </c>
      <c r="D19" s="8">
        <v>57.5</v>
      </c>
      <c r="E19" s="8">
        <v>57</v>
      </c>
      <c r="F19" s="9">
        <v>56</v>
      </c>
      <c r="G19" s="9">
        <v>55</v>
      </c>
      <c r="H19" s="8">
        <v>54</v>
      </c>
      <c r="I19" s="8">
        <v>53</v>
      </c>
      <c r="J19" s="8">
        <v>51.5</v>
      </c>
      <c r="K19" s="8">
        <v>50</v>
      </c>
      <c r="L19" s="8">
        <v>47</v>
      </c>
    </row>
    <row r="20" spans="1:14">
      <c r="A20" s="4">
        <v>15</v>
      </c>
      <c r="B20" s="47" t="s">
        <v>14</v>
      </c>
      <c r="C20" s="8">
        <v>58</v>
      </c>
      <c r="D20" s="8">
        <v>57.5</v>
      </c>
      <c r="E20" s="8">
        <v>57</v>
      </c>
      <c r="F20" s="9">
        <v>56</v>
      </c>
      <c r="G20" s="9">
        <v>55</v>
      </c>
      <c r="H20" s="8">
        <v>54</v>
      </c>
      <c r="I20" s="8">
        <v>53</v>
      </c>
      <c r="J20" s="8">
        <v>51.5</v>
      </c>
      <c r="K20" s="8">
        <v>50</v>
      </c>
      <c r="L20" s="8">
        <v>47</v>
      </c>
    </row>
    <row r="21" spans="1:14">
      <c r="A21" s="4">
        <v>16</v>
      </c>
      <c r="B21" s="47" t="s">
        <v>15</v>
      </c>
      <c r="C21" s="8">
        <v>58</v>
      </c>
      <c r="D21" s="8">
        <v>57.5</v>
      </c>
      <c r="E21" s="8">
        <v>57</v>
      </c>
      <c r="F21" s="9">
        <v>56</v>
      </c>
      <c r="G21" s="9">
        <v>55</v>
      </c>
      <c r="H21" s="8">
        <v>54</v>
      </c>
      <c r="I21" s="8">
        <v>53</v>
      </c>
      <c r="J21" s="8">
        <v>51.5</v>
      </c>
      <c r="K21" s="8">
        <v>50</v>
      </c>
      <c r="L21" s="8">
        <v>47</v>
      </c>
    </row>
    <row r="22" spans="1:14">
      <c r="A22" s="4">
        <v>17</v>
      </c>
      <c r="B22" s="47" t="s">
        <v>16</v>
      </c>
      <c r="C22" s="8">
        <v>58</v>
      </c>
      <c r="D22" s="8">
        <v>57.5</v>
      </c>
      <c r="E22" s="8">
        <v>57</v>
      </c>
      <c r="F22" s="9">
        <v>56</v>
      </c>
      <c r="G22" s="9">
        <v>55</v>
      </c>
      <c r="H22" s="8">
        <v>54</v>
      </c>
      <c r="I22" s="8">
        <v>53</v>
      </c>
      <c r="J22" s="8">
        <v>51.5</v>
      </c>
      <c r="K22" s="8">
        <v>50</v>
      </c>
      <c r="L22" s="8">
        <v>47</v>
      </c>
    </row>
    <row r="23" spans="1:14">
      <c r="A23" s="4">
        <v>18</v>
      </c>
      <c r="B23" s="47" t="s">
        <v>17</v>
      </c>
      <c r="C23" s="8">
        <v>58</v>
      </c>
      <c r="D23" s="8">
        <v>57.5</v>
      </c>
      <c r="E23" s="8">
        <v>57</v>
      </c>
      <c r="F23" s="9">
        <v>56</v>
      </c>
      <c r="G23" s="9">
        <v>55</v>
      </c>
      <c r="H23" s="8">
        <v>54</v>
      </c>
      <c r="I23" s="8">
        <v>53</v>
      </c>
      <c r="J23" s="8">
        <v>51.5</v>
      </c>
      <c r="K23" s="8">
        <v>50</v>
      </c>
      <c r="L23" s="8">
        <v>47</v>
      </c>
    </row>
    <row r="24" spans="1:14">
      <c r="A24" s="4">
        <v>19</v>
      </c>
      <c r="B24" s="47" t="s">
        <v>18</v>
      </c>
      <c r="C24" s="8">
        <v>58</v>
      </c>
      <c r="D24" s="8">
        <v>57.5</v>
      </c>
      <c r="E24" s="8">
        <v>57</v>
      </c>
      <c r="F24" s="9">
        <v>56</v>
      </c>
      <c r="G24" s="9">
        <v>55</v>
      </c>
      <c r="H24" s="8">
        <v>54</v>
      </c>
      <c r="I24" s="8">
        <v>53</v>
      </c>
      <c r="J24" s="8">
        <v>51.5</v>
      </c>
      <c r="K24" s="8">
        <v>50</v>
      </c>
      <c r="L24" s="8">
        <v>47</v>
      </c>
    </row>
    <row r="25" spans="1:14">
      <c r="A25" s="4">
        <v>20</v>
      </c>
      <c r="B25" s="47" t="s">
        <v>19</v>
      </c>
      <c r="C25" s="8">
        <v>58</v>
      </c>
      <c r="D25" s="8">
        <v>57.5</v>
      </c>
      <c r="E25" s="8">
        <v>57</v>
      </c>
      <c r="F25" s="9">
        <v>56</v>
      </c>
      <c r="G25" s="9">
        <v>55</v>
      </c>
      <c r="H25" s="8">
        <v>54</v>
      </c>
      <c r="I25" s="8">
        <v>53</v>
      </c>
      <c r="J25" s="8">
        <v>51.5</v>
      </c>
      <c r="K25" s="8">
        <v>50</v>
      </c>
      <c r="L25" s="8">
        <v>47</v>
      </c>
      <c r="M25" s="7"/>
      <c r="N25" s="2"/>
    </row>
    <row r="26" spans="1:14">
      <c r="A26" s="4">
        <v>21</v>
      </c>
      <c r="B26" s="47" t="s">
        <v>20</v>
      </c>
      <c r="C26" s="8">
        <v>58</v>
      </c>
      <c r="D26" s="8">
        <v>57.5</v>
      </c>
      <c r="E26" s="8">
        <v>57</v>
      </c>
      <c r="F26" s="9">
        <v>56</v>
      </c>
      <c r="G26" s="9">
        <v>55</v>
      </c>
      <c r="H26" s="8">
        <v>54</v>
      </c>
      <c r="I26" s="8">
        <v>53</v>
      </c>
      <c r="J26" s="8">
        <v>51.5</v>
      </c>
      <c r="K26" s="8">
        <v>50</v>
      </c>
      <c r="L26" s="8">
        <v>47</v>
      </c>
    </row>
    <row r="27" spans="1:14">
      <c r="A27" s="4"/>
      <c r="B27" s="6" t="s">
        <v>21</v>
      </c>
      <c r="C27" s="8">
        <v>58</v>
      </c>
      <c r="D27" s="8">
        <v>57.5</v>
      </c>
      <c r="E27" s="8">
        <v>57</v>
      </c>
      <c r="F27" s="9">
        <v>56</v>
      </c>
      <c r="G27" s="9">
        <v>55</v>
      </c>
      <c r="H27" s="8">
        <v>54</v>
      </c>
      <c r="I27" s="8">
        <v>53</v>
      </c>
      <c r="J27" s="8">
        <v>51.5</v>
      </c>
      <c r="K27" s="8">
        <v>50</v>
      </c>
      <c r="L27" s="8">
        <v>47</v>
      </c>
    </row>
    <row r="28" spans="1:14">
      <c r="A28" s="4"/>
      <c r="B28" s="6" t="s">
        <v>28</v>
      </c>
      <c r="C28" s="8">
        <v>58</v>
      </c>
      <c r="D28" s="8">
        <v>57.5</v>
      </c>
      <c r="E28" s="8">
        <v>57</v>
      </c>
      <c r="F28" s="9">
        <v>56</v>
      </c>
      <c r="G28" s="9">
        <v>55</v>
      </c>
      <c r="H28" s="8">
        <v>54</v>
      </c>
      <c r="I28" s="8">
        <v>53</v>
      </c>
      <c r="J28" s="8">
        <v>51.5</v>
      </c>
      <c r="K28" s="8">
        <v>50</v>
      </c>
      <c r="L28" s="8">
        <v>47</v>
      </c>
    </row>
    <row r="29" spans="1:14" ht="30">
      <c r="A29" s="4"/>
      <c r="B29" s="606" t="s">
        <v>608</v>
      </c>
      <c r="C29" s="8">
        <v>58</v>
      </c>
      <c r="D29" s="8">
        <v>57.5</v>
      </c>
      <c r="E29" s="8">
        <v>57</v>
      </c>
      <c r="F29" s="9">
        <v>56</v>
      </c>
      <c r="G29" s="9">
        <v>55</v>
      </c>
      <c r="H29" s="8">
        <v>54</v>
      </c>
      <c r="I29" s="8">
        <v>53</v>
      </c>
      <c r="J29" s="8">
        <v>51.5</v>
      </c>
      <c r="K29" s="8">
        <v>50</v>
      </c>
      <c r="L29" s="8">
        <v>47</v>
      </c>
    </row>
    <row r="88" spans="3:12">
      <c r="C88" s="3"/>
      <c r="D88" s="3"/>
      <c r="E88" s="3"/>
      <c r="F88"/>
      <c r="G88"/>
      <c r="H88"/>
      <c r="I88"/>
      <c r="J88"/>
      <c r="K88"/>
      <c r="L88"/>
    </row>
    <row r="89" spans="3:12">
      <c r="C89" s="3"/>
      <c r="D89" s="3"/>
      <c r="E89" s="3"/>
      <c r="F89"/>
      <c r="G89"/>
      <c r="H89"/>
      <c r="I89"/>
      <c r="J89"/>
      <c r="K89"/>
      <c r="L89"/>
    </row>
    <row r="90" spans="3:12">
      <c r="C90" s="3"/>
      <c r="D90" s="3"/>
      <c r="E90" s="3"/>
      <c r="F90"/>
      <c r="G90"/>
      <c r="H90"/>
      <c r="I90"/>
      <c r="J90"/>
      <c r="K90"/>
      <c r="L90"/>
    </row>
    <row r="91" spans="3:12">
      <c r="C91" s="3"/>
      <c r="D91" s="3"/>
      <c r="E91" s="3"/>
      <c r="F91"/>
      <c r="G91"/>
      <c r="H91"/>
      <c r="I91"/>
      <c r="J91"/>
      <c r="K91"/>
      <c r="L91"/>
    </row>
    <row r="92" spans="3:12">
      <c r="C92" s="3"/>
      <c r="D92" s="3"/>
      <c r="E92" s="3"/>
      <c r="F92"/>
      <c r="G92"/>
      <c r="H92"/>
      <c r="I92"/>
      <c r="J92"/>
      <c r="K92"/>
      <c r="L92"/>
    </row>
    <row r="93" spans="3:12">
      <c r="C93" s="3"/>
      <c r="D93" s="3"/>
      <c r="E93" s="3"/>
      <c r="F93"/>
      <c r="G93"/>
      <c r="H93"/>
      <c r="I93"/>
      <c r="J93"/>
      <c r="K93"/>
      <c r="L93"/>
    </row>
    <row r="94" spans="3:12">
      <c r="C94" s="3"/>
      <c r="D94" s="3"/>
      <c r="E94" s="3"/>
      <c r="F94"/>
      <c r="G94"/>
      <c r="H94"/>
      <c r="I94"/>
      <c r="J94"/>
      <c r="K94"/>
      <c r="L94"/>
    </row>
    <row r="95" spans="3:12">
      <c r="C95" s="3"/>
      <c r="D95" s="3"/>
      <c r="E95" s="3"/>
      <c r="F95"/>
      <c r="G95"/>
      <c r="H95"/>
      <c r="I95"/>
      <c r="J95"/>
      <c r="K95"/>
      <c r="L95"/>
    </row>
    <row r="96" spans="3:12">
      <c r="C96" s="3"/>
      <c r="D96" s="3"/>
      <c r="E96" s="3"/>
      <c r="F96"/>
      <c r="G96"/>
      <c r="H96"/>
      <c r="I96"/>
      <c r="J96"/>
      <c r="K96"/>
      <c r="L96"/>
    </row>
    <row r="97" spans="3:12">
      <c r="C97" s="3"/>
      <c r="D97" s="3"/>
      <c r="E97" s="3"/>
      <c r="F97"/>
      <c r="G97"/>
      <c r="H97"/>
      <c r="I97"/>
      <c r="J97"/>
      <c r="K97"/>
      <c r="L97"/>
    </row>
    <row r="98" spans="3:12">
      <c r="C98" s="3"/>
      <c r="D98" s="3"/>
      <c r="E98" s="3"/>
      <c r="F98"/>
      <c r="G98"/>
      <c r="H98"/>
      <c r="I98"/>
      <c r="J98"/>
      <c r="K98"/>
      <c r="L98"/>
    </row>
    <row r="99" spans="3:12">
      <c r="C99" s="3"/>
      <c r="D99" s="3"/>
      <c r="E99" s="3"/>
      <c r="F99"/>
      <c r="G99"/>
      <c r="H99"/>
      <c r="I99"/>
      <c r="J99"/>
      <c r="K99"/>
      <c r="L99"/>
    </row>
    <row r="100" spans="3:12">
      <c r="C100" s="3"/>
      <c r="D100" s="3"/>
      <c r="E100" s="3"/>
      <c r="F100"/>
      <c r="G100"/>
      <c r="H100"/>
      <c r="I100"/>
      <c r="J100"/>
      <c r="K100"/>
      <c r="L100"/>
    </row>
    <row r="101" spans="3:12">
      <c r="C101" s="3"/>
      <c r="D101" s="3"/>
      <c r="E101" s="3"/>
      <c r="F101"/>
      <c r="G101"/>
      <c r="H101"/>
      <c r="I101"/>
      <c r="J101"/>
      <c r="K101"/>
      <c r="L101"/>
    </row>
    <row r="102" spans="3:12">
      <c r="C102" s="3"/>
      <c r="D102" s="3"/>
      <c r="E102" s="3"/>
      <c r="F102"/>
      <c r="G102"/>
      <c r="H102"/>
      <c r="I102"/>
      <c r="J102"/>
      <c r="K102"/>
      <c r="L102"/>
    </row>
    <row r="103" spans="3:12">
      <c r="C103" s="3"/>
      <c r="D103" s="3"/>
      <c r="E103" s="3"/>
      <c r="F103"/>
      <c r="G103"/>
      <c r="H103"/>
      <c r="I103"/>
      <c r="J103"/>
      <c r="K103"/>
      <c r="L103"/>
    </row>
    <row r="104" spans="3:12">
      <c r="C104" s="3"/>
      <c r="D104" s="3"/>
      <c r="E104" s="3"/>
      <c r="F104"/>
      <c r="G104"/>
      <c r="H104"/>
      <c r="I104"/>
      <c r="J104"/>
      <c r="K104"/>
      <c r="L104"/>
    </row>
    <row r="105" spans="3:12">
      <c r="C105" s="3"/>
      <c r="D105" s="3"/>
      <c r="E105" s="3"/>
      <c r="F105"/>
      <c r="G105"/>
      <c r="H105"/>
      <c r="I105"/>
      <c r="J105"/>
      <c r="K105"/>
      <c r="L105"/>
    </row>
    <row r="106" spans="3:12">
      <c r="C106" s="3"/>
      <c r="D106" s="3"/>
      <c r="E106" s="3"/>
      <c r="F106"/>
      <c r="G106"/>
      <c r="H106"/>
      <c r="I106"/>
      <c r="J106"/>
      <c r="K106"/>
      <c r="L106"/>
    </row>
    <row r="107" spans="3:12">
      <c r="C107" s="3"/>
      <c r="D107" s="3"/>
      <c r="E107" s="3"/>
      <c r="F107"/>
      <c r="G107"/>
      <c r="H107"/>
      <c r="I107"/>
      <c r="J107"/>
      <c r="K107"/>
      <c r="L107"/>
    </row>
    <row r="108" spans="3:12">
      <c r="C108" s="3"/>
      <c r="D108" s="3"/>
      <c r="E108" s="3"/>
      <c r="F108"/>
      <c r="G108"/>
      <c r="H108"/>
      <c r="I108"/>
      <c r="J108"/>
      <c r="K108"/>
      <c r="L108"/>
    </row>
    <row r="109" spans="3:12">
      <c r="C109" s="3"/>
      <c r="D109" s="3"/>
      <c r="E109" s="3"/>
      <c r="F109"/>
      <c r="G109"/>
      <c r="H109"/>
      <c r="I109"/>
      <c r="J109"/>
      <c r="K109"/>
      <c r="L109"/>
    </row>
    <row r="110" spans="3:12">
      <c r="C110" s="3"/>
      <c r="D110" s="3"/>
      <c r="E110" s="3"/>
      <c r="F110"/>
      <c r="G110"/>
      <c r="H110"/>
      <c r="I110"/>
      <c r="J110"/>
      <c r="K110"/>
      <c r="L110"/>
    </row>
    <row r="111" spans="3:12">
      <c r="C111" s="3"/>
      <c r="D111" s="3"/>
      <c r="E111" s="3"/>
      <c r="F111"/>
      <c r="G111"/>
      <c r="H111"/>
      <c r="I111"/>
      <c r="J111"/>
      <c r="K111"/>
      <c r="L111"/>
    </row>
    <row r="112" spans="3:12">
      <c r="C112" s="3"/>
      <c r="D112" s="3"/>
      <c r="E112" s="3"/>
      <c r="F112"/>
      <c r="G112"/>
      <c r="H112"/>
      <c r="I112"/>
      <c r="J112"/>
      <c r="K112"/>
      <c r="L112"/>
    </row>
    <row r="113" spans="3:12">
      <c r="C113" s="3"/>
      <c r="D113" s="3"/>
      <c r="E113" s="3"/>
      <c r="F113"/>
      <c r="G113"/>
      <c r="H113"/>
      <c r="I113"/>
      <c r="J113"/>
      <c r="K113"/>
      <c r="L113"/>
    </row>
    <row r="114" spans="3:12">
      <c r="C114" s="3"/>
      <c r="D114" s="3"/>
      <c r="E114" s="3"/>
      <c r="F114"/>
      <c r="G114"/>
      <c r="H114"/>
      <c r="I114"/>
      <c r="J114"/>
      <c r="K114"/>
      <c r="L114"/>
    </row>
    <row r="115" spans="3:12">
      <c r="C115" s="3"/>
      <c r="D115" s="3"/>
      <c r="E115" s="3"/>
      <c r="F115"/>
      <c r="G115"/>
      <c r="H115"/>
      <c r="I115"/>
      <c r="J115"/>
      <c r="K115"/>
      <c r="L115"/>
    </row>
    <row r="116" spans="3:12">
      <c r="C116" s="3"/>
      <c r="D116" s="3"/>
      <c r="E116" s="3"/>
      <c r="F116"/>
      <c r="G116"/>
      <c r="H116"/>
      <c r="I116"/>
      <c r="J116"/>
      <c r="K116"/>
      <c r="L116"/>
    </row>
    <row r="117" spans="3:12">
      <c r="C117" s="3"/>
      <c r="D117" s="3"/>
      <c r="E117" s="3"/>
      <c r="F117"/>
      <c r="G117"/>
      <c r="H117"/>
      <c r="I117"/>
      <c r="J117"/>
      <c r="K117"/>
      <c r="L117"/>
    </row>
    <row r="118" spans="3:12">
      <c r="C118" s="3"/>
      <c r="D118" s="3"/>
      <c r="E118" s="3"/>
      <c r="F118"/>
      <c r="G118"/>
      <c r="H118"/>
      <c r="I118"/>
      <c r="J118"/>
      <c r="K118"/>
      <c r="L118"/>
    </row>
    <row r="119" spans="3:12">
      <c r="C119" s="3"/>
      <c r="D119" s="3"/>
      <c r="E119" s="3"/>
      <c r="F119"/>
      <c r="G119"/>
      <c r="H119"/>
      <c r="I119"/>
      <c r="J119"/>
      <c r="K119"/>
      <c r="L119"/>
    </row>
    <row r="120" spans="3:12">
      <c r="C120" s="3"/>
      <c r="D120" s="3"/>
      <c r="E120" s="3"/>
      <c r="F120"/>
      <c r="G120"/>
      <c r="H120"/>
      <c r="I120"/>
      <c r="J120"/>
      <c r="K120"/>
      <c r="L120"/>
    </row>
    <row r="121" spans="3:12">
      <c r="C121" s="3"/>
      <c r="D121" s="3"/>
      <c r="E121" s="3"/>
      <c r="F121"/>
      <c r="G121"/>
      <c r="H121"/>
      <c r="I121"/>
      <c r="J121"/>
      <c r="K121"/>
      <c r="L121"/>
    </row>
    <row r="122" spans="3:12">
      <c r="C122" s="3"/>
      <c r="D122" s="3"/>
      <c r="E122" s="3"/>
      <c r="F122"/>
      <c r="G122"/>
      <c r="H122"/>
      <c r="I122"/>
      <c r="J122"/>
      <c r="K122"/>
      <c r="L122"/>
    </row>
    <row r="123" spans="3:12">
      <c r="C123" s="3"/>
      <c r="D123" s="3"/>
      <c r="E123" s="3"/>
      <c r="F123"/>
      <c r="G123"/>
      <c r="H123"/>
      <c r="I123"/>
      <c r="J123"/>
      <c r="K123"/>
      <c r="L123"/>
    </row>
    <row r="124" spans="3:12">
      <c r="C124" s="3"/>
      <c r="D124" s="3"/>
      <c r="E124" s="3"/>
      <c r="F124"/>
      <c r="G124"/>
      <c r="H124"/>
      <c r="I124"/>
      <c r="J124"/>
      <c r="K124"/>
      <c r="L124"/>
    </row>
    <row r="125" spans="3:12">
      <c r="C125" s="3"/>
      <c r="D125" s="3"/>
      <c r="E125" s="3"/>
      <c r="F125"/>
      <c r="G125"/>
      <c r="H125"/>
      <c r="I125"/>
      <c r="J125"/>
      <c r="K125"/>
      <c r="L125"/>
    </row>
    <row r="126" spans="3:12">
      <c r="C126" s="3"/>
      <c r="D126" s="3"/>
      <c r="E126" s="3"/>
      <c r="F126"/>
      <c r="G126"/>
      <c r="H126"/>
      <c r="I126"/>
      <c r="J126"/>
      <c r="K126"/>
      <c r="L126"/>
    </row>
    <row r="127" spans="3:12">
      <c r="C127" s="3"/>
      <c r="D127" s="3"/>
      <c r="E127" s="3"/>
      <c r="F127"/>
      <c r="G127"/>
      <c r="H127"/>
      <c r="I127"/>
      <c r="J127"/>
      <c r="K127"/>
      <c r="L127"/>
    </row>
    <row r="128" spans="3:12">
      <c r="C128" s="3"/>
      <c r="D128" s="3"/>
      <c r="E128" s="3"/>
      <c r="F128"/>
      <c r="G128"/>
      <c r="H128"/>
      <c r="I128"/>
      <c r="J128"/>
      <c r="K128"/>
      <c r="L128"/>
    </row>
    <row r="129" spans="3:12">
      <c r="C129" s="3"/>
      <c r="D129" s="3"/>
      <c r="E129" s="3"/>
      <c r="F129"/>
      <c r="G129"/>
      <c r="H129"/>
      <c r="I129"/>
      <c r="J129"/>
      <c r="K129"/>
      <c r="L129"/>
    </row>
    <row r="130" spans="3:12">
      <c r="C130" s="3"/>
      <c r="D130" s="3"/>
      <c r="E130" s="3"/>
      <c r="F130"/>
      <c r="G130"/>
      <c r="H130"/>
      <c r="I130"/>
      <c r="J130"/>
      <c r="K130"/>
      <c r="L130"/>
    </row>
    <row r="131" spans="3:12">
      <c r="C131" s="3"/>
      <c r="D131" s="3"/>
      <c r="E131" s="3"/>
      <c r="F131"/>
      <c r="G131"/>
      <c r="H131"/>
      <c r="I131"/>
      <c r="J131"/>
      <c r="K131"/>
      <c r="L131"/>
    </row>
    <row r="132" spans="3:12">
      <c r="C132" s="3"/>
      <c r="D132" s="3"/>
      <c r="E132" s="3"/>
      <c r="F132"/>
      <c r="G132"/>
      <c r="H132"/>
      <c r="I132"/>
      <c r="J132"/>
      <c r="K132"/>
      <c r="L132"/>
    </row>
    <row r="133" spans="3:12">
      <c r="C133" s="3"/>
      <c r="D133" s="3"/>
      <c r="E133" s="3"/>
      <c r="F133"/>
      <c r="G133"/>
      <c r="H133"/>
      <c r="I133"/>
      <c r="J133"/>
      <c r="K133"/>
      <c r="L133"/>
    </row>
    <row r="134" spans="3:12">
      <c r="C134" s="3"/>
      <c r="D134" s="3"/>
      <c r="E134" s="3"/>
      <c r="F134"/>
      <c r="G134"/>
      <c r="H134"/>
      <c r="I134"/>
      <c r="J134"/>
      <c r="K134"/>
      <c r="L134"/>
    </row>
    <row r="135" spans="3:12">
      <c r="C135" s="3"/>
      <c r="D135" s="3"/>
      <c r="E135" s="3"/>
      <c r="F135"/>
      <c r="G135"/>
      <c r="H135"/>
      <c r="I135"/>
      <c r="J135"/>
      <c r="K135"/>
      <c r="L135"/>
    </row>
    <row r="136" spans="3:12">
      <c r="C136" s="3"/>
      <c r="D136" s="3"/>
      <c r="E136" s="3"/>
      <c r="F136"/>
      <c r="G136"/>
      <c r="H136"/>
      <c r="I136"/>
      <c r="J136"/>
      <c r="K136"/>
      <c r="L136"/>
    </row>
  </sheetData>
  <mergeCells count="3">
    <mergeCell ref="C4:L4"/>
    <mergeCell ref="A2:L2"/>
    <mergeCell ref="A3:L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N107"/>
  <sheetViews>
    <sheetView zoomScale="80" zoomScaleNormal="80" workbookViewId="0">
      <selection activeCell="P24" sqref="P24"/>
    </sheetView>
  </sheetViews>
  <sheetFormatPr defaultRowHeight="15"/>
  <cols>
    <col min="1" max="1" width="7.28515625" bestFit="1" customWidth="1"/>
    <col min="2" max="2" width="34.7109375" customWidth="1"/>
  </cols>
  <sheetData>
    <row r="1" spans="1:14" ht="16.5" thickBot="1">
      <c r="B1" s="427" t="s">
        <v>35</v>
      </c>
    </row>
    <row r="2" spans="1:14" ht="43.5" customHeight="1">
      <c r="A2" s="748" t="s">
        <v>194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50"/>
      <c r="M2" s="746"/>
      <c r="N2" s="746"/>
    </row>
    <row r="3" spans="1:14" ht="15.75">
      <c r="A3" s="747" t="s">
        <v>111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6"/>
      <c r="N3" s="746"/>
    </row>
    <row r="5" spans="1:14" ht="15.75">
      <c r="A5" s="751" t="s">
        <v>106</v>
      </c>
      <c r="B5" s="751" t="s">
        <v>316</v>
      </c>
      <c r="C5" s="747" t="s">
        <v>191</v>
      </c>
      <c r="D5" s="747"/>
      <c r="E5" s="747"/>
      <c r="F5" s="747"/>
      <c r="G5" s="747"/>
      <c r="H5" s="747"/>
      <c r="I5" s="747"/>
      <c r="J5" s="747"/>
      <c r="K5" s="747"/>
      <c r="L5" s="747"/>
      <c r="M5" s="746"/>
      <c r="N5" s="746"/>
    </row>
    <row r="6" spans="1:14" ht="15.75">
      <c r="A6" s="751"/>
      <c r="B6" s="751"/>
      <c r="C6" s="49">
        <v>2011</v>
      </c>
      <c r="D6" s="49">
        <v>2012</v>
      </c>
      <c r="E6" s="49">
        <v>2013</v>
      </c>
      <c r="F6" s="49">
        <v>2014</v>
      </c>
      <c r="G6" s="49">
        <v>2015</v>
      </c>
      <c r="H6" s="49">
        <v>2016</v>
      </c>
      <c r="I6" s="49">
        <v>2017</v>
      </c>
      <c r="J6" s="49">
        <v>2018</v>
      </c>
      <c r="K6" s="49">
        <v>2019</v>
      </c>
      <c r="L6" s="49">
        <v>2020</v>
      </c>
      <c r="M6" s="746"/>
      <c r="N6" s="746"/>
    </row>
    <row r="7" spans="1:14" ht="15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09">
        <v>6</v>
      </c>
      <c r="G7" s="409">
        <v>7</v>
      </c>
      <c r="H7" s="409">
        <v>8</v>
      </c>
      <c r="I7" s="409">
        <v>9</v>
      </c>
      <c r="J7" s="409">
        <v>10</v>
      </c>
      <c r="K7" s="409">
        <v>11</v>
      </c>
      <c r="L7" s="409">
        <v>12</v>
      </c>
      <c r="M7" s="746"/>
      <c r="N7" s="746"/>
    </row>
    <row r="8" spans="1:14" ht="18.75">
      <c r="A8" s="19">
        <v>1</v>
      </c>
      <c r="B8" s="20" t="s">
        <v>0</v>
      </c>
      <c r="C8" s="50">
        <v>40.200000000000003</v>
      </c>
      <c r="D8" s="50">
        <v>29.8</v>
      </c>
      <c r="E8" s="50">
        <v>33.5</v>
      </c>
      <c r="F8" s="50">
        <v>36.5</v>
      </c>
      <c r="G8" s="50">
        <v>37</v>
      </c>
      <c r="H8" s="50">
        <v>39</v>
      </c>
      <c r="I8" s="50">
        <v>40</v>
      </c>
      <c r="J8" s="50">
        <v>41</v>
      </c>
      <c r="K8" s="50">
        <v>43</v>
      </c>
      <c r="L8" s="50">
        <v>44</v>
      </c>
      <c r="M8" s="746"/>
      <c r="N8" s="746"/>
    </row>
    <row r="9" spans="1:14" ht="18.75">
      <c r="A9" s="19">
        <v>2</v>
      </c>
      <c r="B9" s="20" t="s">
        <v>1</v>
      </c>
      <c r="C9" s="19">
        <v>31</v>
      </c>
      <c r="D9" s="19">
        <v>16</v>
      </c>
      <c r="E9" s="19">
        <v>34</v>
      </c>
      <c r="F9" s="19">
        <v>38.5</v>
      </c>
      <c r="G9" s="19">
        <v>39</v>
      </c>
      <c r="H9" s="19">
        <v>40</v>
      </c>
      <c r="I9" s="19">
        <v>41</v>
      </c>
      <c r="J9" s="19">
        <v>42</v>
      </c>
      <c r="K9" s="19">
        <v>42</v>
      </c>
      <c r="L9" s="19">
        <v>42</v>
      </c>
      <c r="M9" s="746"/>
      <c r="N9" s="746"/>
    </row>
    <row r="10" spans="1:14" ht="18.75">
      <c r="A10" s="19">
        <v>3</v>
      </c>
      <c r="B10" s="20" t="s">
        <v>2</v>
      </c>
      <c r="C10" s="19">
        <v>31.1</v>
      </c>
      <c r="D10" s="19">
        <v>39</v>
      </c>
      <c r="E10" s="19">
        <v>39.5</v>
      </c>
      <c r="F10" s="19">
        <v>40.5</v>
      </c>
      <c r="G10" s="19">
        <v>41</v>
      </c>
      <c r="H10" s="19">
        <v>41.5</v>
      </c>
      <c r="I10" s="19">
        <v>42</v>
      </c>
      <c r="J10" s="19">
        <v>42.5</v>
      </c>
      <c r="K10" s="19">
        <v>43</v>
      </c>
      <c r="L10" s="19">
        <v>44</v>
      </c>
      <c r="M10" s="746"/>
      <c r="N10" s="746"/>
    </row>
    <row r="11" spans="1:14" ht="18.75">
      <c r="A11" s="19">
        <v>4</v>
      </c>
      <c r="B11" s="20" t="s">
        <v>3</v>
      </c>
      <c r="C11" s="19">
        <v>27.5</v>
      </c>
      <c r="D11" s="19">
        <v>15.1</v>
      </c>
      <c r="E11" s="19">
        <v>28.5</v>
      </c>
      <c r="F11" s="19">
        <v>33</v>
      </c>
      <c r="G11" s="19">
        <v>35</v>
      </c>
      <c r="H11" s="19">
        <v>37</v>
      </c>
      <c r="I11" s="19">
        <v>39</v>
      </c>
      <c r="J11" s="19">
        <v>40</v>
      </c>
      <c r="K11" s="19">
        <v>42</v>
      </c>
      <c r="L11" s="50">
        <v>42</v>
      </c>
      <c r="M11" s="746"/>
      <c r="N11" s="746"/>
    </row>
    <row r="12" spans="1:14" ht="18.75">
      <c r="A12" s="19">
        <v>5</v>
      </c>
      <c r="B12" s="20" t="s">
        <v>4</v>
      </c>
      <c r="C12" s="51">
        <v>45.8</v>
      </c>
      <c r="D12" s="51">
        <v>25.8</v>
      </c>
      <c r="E12" s="51">
        <v>34.5</v>
      </c>
      <c r="F12" s="51">
        <v>39</v>
      </c>
      <c r="G12" s="51">
        <v>39</v>
      </c>
      <c r="H12" s="51">
        <v>40</v>
      </c>
      <c r="I12" s="51">
        <v>41</v>
      </c>
      <c r="J12" s="51">
        <v>42</v>
      </c>
      <c r="K12" s="51">
        <v>44</v>
      </c>
      <c r="L12" s="51">
        <v>44</v>
      </c>
      <c r="M12" s="746"/>
      <c r="N12" s="746"/>
    </row>
    <row r="13" spans="1:14" ht="18.75">
      <c r="A13" s="19">
        <v>6</v>
      </c>
      <c r="B13" s="20" t="s">
        <v>5</v>
      </c>
      <c r="C13" s="19">
        <v>24.6</v>
      </c>
      <c r="D13" s="19">
        <v>40.799999999999997</v>
      </c>
      <c r="E13" s="19">
        <v>41</v>
      </c>
      <c r="F13" s="19">
        <v>41.5</v>
      </c>
      <c r="G13" s="19">
        <v>41.8</v>
      </c>
      <c r="H13" s="19">
        <v>42</v>
      </c>
      <c r="I13" s="19">
        <v>42</v>
      </c>
      <c r="J13" s="19">
        <v>43</v>
      </c>
      <c r="K13" s="19">
        <v>43</v>
      </c>
      <c r="L13" s="19">
        <v>44</v>
      </c>
      <c r="M13" s="746"/>
      <c r="N13" s="746"/>
    </row>
    <row r="14" spans="1:14" ht="18.75">
      <c r="A14" s="19">
        <v>7</v>
      </c>
      <c r="B14" s="20" t="s">
        <v>6</v>
      </c>
      <c r="C14" s="19">
        <v>31</v>
      </c>
      <c r="D14" s="19">
        <v>36.200000000000003</v>
      </c>
      <c r="E14" s="19">
        <v>36.5</v>
      </c>
      <c r="F14" s="19">
        <v>38</v>
      </c>
      <c r="G14" s="19">
        <v>38.5</v>
      </c>
      <c r="H14" s="19">
        <v>39</v>
      </c>
      <c r="I14" s="19">
        <v>40</v>
      </c>
      <c r="J14" s="19">
        <v>41</v>
      </c>
      <c r="K14" s="19">
        <v>41.5</v>
      </c>
      <c r="L14" s="19">
        <v>42</v>
      </c>
      <c r="M14" s="746"/>
      <c r="N14" s="746"/>
    </row>
    <row r="15" spans="1:14" ht="18.75">
      <c r="A15" s="19">
        <v>8</v>
      </c>
      <c r="B15" s="20" t="s">
        <v>8</v>
      </c>
      <c r="C15" s="19">
        <v>30.7</v>
      </c>
      <c r="D15" s="19">
        <v>35.799999999999997</v>
      </c>
      <c r="E15" s="19">
        <v>37</v>
      </c>
      <c r="F15" s="19">
        <v>39</v>
      </c>
      <c r="G15" s="19">
        <v>39</v>
      </c>
      <c r="H15" s="19">
        <v>40</v>
      </c>
      <c r="I15" s="19">
        <v>41</v>
      </c>
      <c r="J15" s="19">
        <v>42</v>
      </c>
      <c r="K15" s="19">
        <v>43</v>
      </c>
      <c r="L15" s="50">
        <v>44</v>
      </c>
      <c r="M15" s="746"/>
      <c r="N15" s="746"/>
    </row>
    <row r="16" spans="1:14" ht="18.75">
      <c r="A16" s="17">
        <v>9</v>
      </c>
      <c r="B16" s="18" t="s">
        <v>9</v>
      </c>
      <c r="C16" s="17">
        <v>37.5</v>
      </c>
      <c r="D16" s="17">
        <v>27.5</v>
      </c>
      <c r="E16" s="17">
        <v>33.5</v>
      </c>
      <c r="F16" s="17">
        <v>38</v>
      </c>
      <c r="G16" s="17">
        <v>38</v>
      </c>
      <c r="H16" s="17">
        <v>39</v>
      </c>
      <c r="I16" s="17">
        <v>40</v>
      </c>
      <c r="J16" s="17">
        <v>40</v>
      </c>
      <c r="K16" s="17">
        <v>41</v>
      </c>
      <c r="L16" s="17">
        <v>42</v>
      </c>
      <c r="M16" s="746"/>
      <c r="N16" s="746"/>
    </row>
    <row r="17" spans="1:14" ht="18.75">
      <c r="A17" s="17">
        <v>10</v>
      </c>
      <c r="B17" s="18" t="s">
        <v>10</v>
      </c>
      <c r="C17" s="17">
        <v>25.8</v>
      </c>
      <c r="D17" s="17">
        <v>16.7</v>
      </c>
      <c r="E17" s="17">
        <v>28.5</v>
      </c>
      <c r="F17" s="17">
        <v>34.5</v>
      </c>
      <c r="G17" s="17">
        <v>35</v>
      </c>
      <c r="H17" s="17">
        <v>37</v>
      </c>
      <c r="I17" s="17">
        <v>38</v>
      </c>
      <c r="J17" s="17">
        <v>39</v>
      </c>
      <c r="K17" s="17">
        <v>40</v>
      </c>
      <c r="L17" s="52">
        <v>40</v>
      </c>
      <c r="M17" s="746"/>
      <c r="N17" s="746"/>
    </row>
    <row r="18" spans="1:14" ht="18.75">
      <c r="A18" s="17">
        <v>11</v>
      </c>
      <c r="B18" s="18" t="s">
        <v>11</v>
      </c>
      <c r="C18" s="17">
        <v>21.8</v>
      </c>
      <c r="D18" s="17">
        <v>35.6</v>
      </c>
      <c r="E18" s="17">
        <v>36.5</v>
      </c>
      <c r="F18" s="17">
        <v>38.5</v>
      </c>
      <c r="G18" s="17">
        <v>38.5</v>
      </c>
      <c r="H18" s="17">
        <v>39</v>
      </c>
      <c r="I18" s="17">
        <v>40</v>
      </c>
      <c r="J18" s="17">
        <v>40</v>
      </c>
      <c r="K18" s="17">
        <v>41</v>
      </c>
      <c r="L18" s="17">
        <v>42</v>
      </c>
      <c r="M18" s="746"/>
      <c r="N18" s="746"/>
    </row>
    <row r="19" spans="1:14" ht="18.75">
      <c r="A19" s="17">
        <v>12</v>
      </c>
      <c r="B19" s="18" t="s">
        <v>13</v>
      </c>
      <c r="C19" s="17">
        <v>32</v>
      </c>
      <c r="D19" s="17">
        <v>36.5</v>
      </c>
      <c r="E19" s="17">
        <v>37</v>
      </c>
      <c r="F19" s="17">
        <v>40</v>
      </c>
      <c r="G19" s="17">
        <v>40</v>
      </c>
      <c r="H19" s="17">
        <v>41</v>
      </c>
      <c r="I19" s="17">
        <v>41</v>
      </c>
      <c r="J19" s="17">
        <v>42</v>
      </c>
      <c r="K19" s="17">
        <v>43</v>
      </c>
      <c r="L19" s="17">
        <v>44</v>
      </c>
      <c r="M19" s="746"/>
      <c r="N19" s="746"/>
    </row>
    <row r="20" spans="1:14" ht="18.75">
      <c r="A20" s="17">
        <v>13</v>
      </c>
      <c r="B20" s="18" t="s">
        <v>14</v>
      </c>
      <c r="C20" s="17">
        <v>66.7</v>
      </c>
      <c r="D20" s="17">
        <v>15.4</v>
      </c>
      <c r="E20" s="17">
        <v>38</v>
      </c>
      <c r="F20" s="17">
        <v>39</v>
      </c>
      <c r="G20" s="17">
        <v>39</v>
      </c>
      <c r="H20" s="17">
        <v>39.5</v>
      </c>
      <c r="I20" s="17">
        <v>39.5</v>
      </c>
      <c r="J20" s="17">
        <v>40</v>
      </c>
      <c r="K20" s="17">
        <v>41</v>
      </c>
      <c r="L20" s="17">
        <v>42</v>
      </c>
      <c r="M20" s="746"/>
      <c r="N20" s="746"/>
    </row>
    <row r="21" spans="1:14" ht="18.75">
      <c r="A21" s="17">
        <v>14</v>
      </c>
      <c r="B21" s="18" t="s">
        <v>15</v>
      </c>
      <c r="C21" s="17">
        <v>32.9</v>
      </c>
      <c r="D21" s="17">
        <v>28.8</v>
      </c>
      <c r="E21" s="17">
        <v>33.5</v>
      </c>
      <c r="F21" s="17">
        <v>38</v>
      </c>
      <c r="G21" s="17">
        <v>39</v>
      </c>
      <c r="H21" s="17">
        <v>39</v>
      </c>
      <c r="I21" s="17">
        <v>40</v>
      </c>
      <c r="J21" s="17">
        <v>41</v>
      </c>
      <c r="K21" s="17">
        <v>42</v>
      </c>
      <c r="L21" s="17">
        <v>42</v>
      </c>
      <c r="M21" s="746"/>
      <c r="N21" s="746"/>
    </row>
    <row r="22" spans="1:14" ht="18.75">
      <c r="A22" s="19">
        <v>15</v>
      </c>
      <c r="B22" s="20" t="s">
        <v>16</v>
      </c>
      <c r="C22" s="19">
        <v>38.6</v>
      </c>
      <c r="D22" s="19">
        <v>45.9</v>
      </c>
      <c r="E22" s="19">
        <v>39</v>
      </c>
      <c r="F22" s="19">
        <v>40.5</v>
      </c>
      <c r="G22" s="19">
        <v>40.5</v>
      </c>
      <c r="H22" s="19">
        <v>41</v>
      </c>
      <c r="I22" s="19">
        <v>41</v>
      </c>
      <c r="J22" s="19">
        <v>42</v>
      </c>
      <c r="K22" s="19">
        <v>42</v>
      </c>
      <c r="L22" s="19">
        <v>44</v>
      </c>
      <c r="M22" s="746"/>
      <c r="N22" s="746"/>
    </row>
    <row r="23" spans="1:14" ht="18.75">
      <c r="A23" s="19">
        <v>16</v>
      </c>
      <c r="B23" s="20" t="s">
        <v>17</v>
      </c>
      <c r="C23" s="19">
        <v>32.700000000000003</v>
      </c>
      <c r="D23" s="19">
        <v>34.200000000000003</v>
      </c>
      <c r="E23" s="19">
        <v>35.5</v>
      </c>
      <c r="F23" s="19">
        <v>38.5</v>
      </c>
      <c r="G23" s="19">
        <v>39</v>
      </c>
      <c r="H23" s="19">
        <v>39.5</v>
      </c>
      <c r="I23" s="19">
        <v>40</v>
      </c>
      <c r="J23" s="19">
        <v>40.5</v>
      </c>
      <c r="K23" s="19">
        <v>41</v>
      </c>
      <c r="L23" s="19">
        <v>42</v>
      </c>
      <c r="M23" s="746"/>
      <c r="N23" s="746"/>
    </row>
    <row r="24" spans="1:14" ht="18.75">
      <c r="A24" s="19">
        <v>17</v>
      </c>
      <c r="B24" s="20" t="s">
        <v>19</v>
      </c>
      <c r="C24" s="19">
        <v>17.899999999999999</v>
      </c>
      <c r="D24" s="19">
        <v>34.799999999999997</v>
      </c>
      <c r="E24" s="19">
        <v>35.5</v>
      </c>
      <c r="F24" s="19">
        <v>38.5</v>
      </c>
      <c r="G24" s="19">
        <v>38.5</v>
      </c>
      <c r="H24" s="19">
        <v>39</v>
      </c>
      <c r="I24" s="19">
        <v>40</v>
      </c>
      <c r="J24" s="19">
        <v>41</v>
      </c>
      <c r="K24" s="19">
        <v>42</v>
      </c>
      <c r="L24" s="19">
        <v>44</v>
      </c>
      <c r="M24" s="746"/>
      <c r="N24" s="746"/>
    </row>
    <row r="25" spans="1:14" ht="18.75">
      <c r="A25" s="19">
        <v>18</v>
      </c>
      <c r="B25" s="20" t="s">
        <v>7</v>
      </c>
      <c r="C25" s="19">
        <v>25.7</v>
      </c>
      <c r="D25" s="19">
        <v>32.799999999999997</v>
      </c>
      <c r="E25" s="19">
        <v>34.5</v>
      </c>
      <c r="F25" s="19">
        <v>39</v>
      </c>
      <c r="G25" s="19">
        <v>39</v>
      </c>
      <c r="H25" s="19">
        <v>40</v>
      </c>
      <c r="I25" s="19">
        <v>41</v>
      </c>
      <c r="J25" s="19">
        <v>42</v>
      </c>
      <c r="K25" s="19">
        <v>43</v>
      </c>
      <c r="L25" s="19">
        <v>44</v>
      </c>
      <c r="M25" s="746"/>
      <c r="N25" s="746"/>
    </row>
    <row r="26" spans="1:14" ht="18.75">
      <c r="A26" s="19">
        <v>19</v>
      </c>
      <c r="B26" s="20" t="s">
        <v>20</v>
      </c>
      <c r="C26" s="19">
        <v>13.9</v>
      </c>
      <c r="D26" s="19">
        <v>28.3</v>
      </c>
      <c r="E26" s="19">
        <v>33.5</v>
      </c>
      <c r="F26" s="19">
        <v>38</v>
      </c>
      <c r="G26" s="19">
        <v>39</v>
      </c>
      <c r="H26" s="19">
        <v>40</v>
      </c>
      <c r="I26" s="19">
        <v>41</v>
      </c>
      <c r="J26" s="19">
        <v>42</v>
      </c>
      <c r="K26" s="19">
        <v>43</v>
      </c>
      <c r="L26" s="19">
        <v>44</v>
      </c>
      <c r="M26" s="746"/>
      <c r="N26" s="746"/>
    </row>
    <row r="27" spans="1:14" ht="18.75">
      <c r="A27" s="19">
        <v>20</v>
      </c>
      <c r="B27" s="20" t="s">
        <v>18</v>
      </c>
      <c r="C27" s="19">
        <v>17.899999999999999</v>
      </c>
      <c r="D27" s="19">
        <v>34.799999999999997</v>
      </c>
      <c r="E27" s="19">
        <v>35</v>
      </c>
      <c r="F27" s="19">
        <v>38</v>
      </c>
      <c r="G27" s="19">
        <v>38</v>
      </c>
      <c r="H27" s="19">
        <v>38</v>
      </c>
      <c r="I27" s="19">
        <v>39</v>
      </c>
      <c r="J27" s="19">
        <v>40</v>
      </c>
      <c r="K27" s="19">
        <v>41</v>
      </c>
      <c r="L27" s="19">
        <v>42</v>
      </c>
      <c r="M27" s="746"/>
      <c r="N27" s="746"/>
    </row>
    <row r="28" spans="1:14" ht="18.75">
      <c r="A28" s="19">
        <v>21</v>
      </c>
      <c r="B28" s="20" t="s">
        <v>12</v>
      </c>
      <c r="C28" s="19">
        <v>27.3</v>
      </c>
      <c r="D28" s="19">
        <v>40</v>
      </c>
      <c r="E28" s="19">
        <v>38.5</v>
      </c>
      <c r="F28" s="19">
        <v>40</v>
      </c>
      <c r="G28" s="19">
        <v>40.5</v>
      </c>
      <c r="H28" s="19">
        <v>41</v>
      </c>
      <c r="I28" s="19">
        <v>41</v>
      </c>
      <c r="J28" s="19">
        <v>42</v>
      </c>
      <c r="K28" s="19">
        <v>43</v>
      </c>
      <c r="L28" s="19">
        <v>44</v>
      </c>
      <c r="M28" s="746"/>
      <c r="N28" s="746"/>
    </row>
    <row r="29" spans="1:14" ht="18.75">
      <c r="A29" s="19">
        <v>22</v>
      </c>
      <c r="B29" s="20" t="s">
        <v>113</v>
      </c>
      <c r="C29" s="19">
        <v>29.1</v>
      </c>
      <c r="D29" s="19">
        <v>37.200000000000003</v>
      </c>
      <c r="E29" s="19">
        <v>38.5</v>
      </c>
      <c r="F29" s="19">
        <v>41.5</v>
      </c>
      <c r="G29" s="19">
        <v>42</v>
      </c>
      <c r="H29" s="19">
        <v>43</v>
      </c>
      <c r="I29" s="19">
        <v>44</v>
      </c>
      <c r="J29" s="19">
        <v>45</v>
      </c>
      <c r="K29" s="19">
        <v>47</v>
      </c>
      <c r="L29" s="50">
        <v>48</v>
      </c>
      <c r="M29" s="746"/>
      <c r="N29" s="746"/>
    </row>
    <row r="30" spans="1:14" ht="18.75">
      <c r="A30" s="19">
        <v>23</v>
      </c>
      <c r="B30" s="20" t="s">
        <v>114</v>
      </c>
      <c r="C30" s="19">
        <v>34.299999999999997</v>
      </c>
      <c r="D30" s="19">
        <v>35.700000000000003</v>
      </c>
      <c r="E30" s="19">
        <v>37</v>
      </c>
      <c r="F30" s="19">
        <v>41</v>
      </c>
      <c r="G30" s="19">
        <v>41</v>
      </c>
      <c r="H30" s="19">
        <v>42</v>
      </c>
      <c r="I30" s="19">
        <v>43</v>
      </c>
      <c r="J30" s="19">
        <v>444</v>
      </c>
      <c r="K30" s="19">
        <v>47</v>
      </c>
      <c r="L30" s="19">
        <v>48</v>
      </c>
      <c r="M30" s="746"/>
      <c r="N30" s="746"/>
    </row>
    <row r="31" spans="1:14" ht="18.75">
      <c r="A31" s="19">
        <v>24</v>
      </c>
      <c r="B31" s="20" t="s">
        <v>115</v>
      </c>
      <c r="C31" s="19">
        <v>35.9</v>
      </c>
      <c r="D31" s="19">
        <v>35.200000000000003</v>
      </c>
      <c r="E31" s="19">
        <v>37</v>
      </c>
      <c r="F31" s="19">
        <v>40</v>
      </c>
      <c r="G31" s="19">
        <v>41</v>
      </c>
      <c r="H31" s="19">
        <v>42</v>
      </c>
      <c r="I31" s="19">
        <v>44</v>
      </c>
      <c r="J31" s="19">
        <v>45</v>
      </c>
      <c r="K31" s="19">
        <v>47</v>
      </c>
      <c r="L31" s="19">
        <v>48</v>
      </c>
      <c r="M31" s="746"/>
      <c r="N31" s="746"/>
    </row>
    <row r="32" spans="1:14" ht="18.75">
      <c r="A32" s="19">
        <v>25</v>
      </c>
      <c r="B32" s="20" t="s">
        <v>116</v>
      </c>
      <c r="C32" s="19">
        <v>40.4</v>
      </c>
      <c r="D32" s="19">
        <v>38.200000000000003</v>
      </c>
      <c r="E32" s="19">
        <v>39</v>
      </c>
      <c r="F32" s="19">
        <v>40</v>
      </c>
      <c r="G32" s="19">
        <v>40</v>
      </c>
      <c r="H32" s="19">
        <v>41</v>
      </c>
      <c r="I32" s="19">
        <v>43</v>
      </c>
      <c r="J32" s="19">
        <v>45</v>
      </c>
      <c r="K32" s="19">
        <v>47</v>
      </c>
      <c r="L32" s="19">
        <v>48</v>
      </c>
      <c r="M32" s="746"/>
      <c r="N32" s="746"/>
    </row>
    <row r="33" spans="1:14" ht="18.75">
      <c r="A33" s="19">
        <v>26</v>
      </c>
      <c r="B33" s="20" t="s">
        <v>117</v>
      </c>
      <c r="C33" s="19">
        <v>33.9</v>
      </c>
      <c r="D33" s="19">
        <v>31.7</v>
      </c>
      <c r="E33" s="19">
        <v>35</v>
      </c>
      <c r="F33" s="19">
        <v>39</v>
      </c>
      <c r="G33" s="19">
        <v>40</v>
      </c>
      <c r="H33" s="19">
        <v>41</v>
      </c>
      <c r="I33" s="19">
        <v>43</v>
      </c>
      <c r="J33" s="19">
        <v>45</v>
      </c>
      <c r="K33" s="19">
        <v>45</v>
      </c>
      <c r="L33" s="50">
        <v>46</v>
      </c>
      <c r="M33" s="746"/>
      <c r="N33" s="746"/>
    </row>
    <row r="34" spans="1:14" ht="18.75">
      <c r="A34" s="19">
        <v>27</v>
      </c>
      <c r="B34" s="20" t="s">
        <v>118</v>
      </c>
      <c r="C34" s="19">
        <v>29.6</v>
      </c>
      <c r="D34" s="19">
        <v>40.6</v>
      </c>
      <c r="E34" s="19">
        <v>40.799999999999997</v>
      </c>
      <c r="F34" s="19">
        <v>42</v>
      </c>
      <c r="G34" s="19">
        <v>42</v>
      </c>
      <c r="H34" s="19">
        <v>43</v>
      </c>
      <c r="I34" s="19">
        <v>44</v>
      </c>
      <c r="J34" s="19">
        <v>45</v>
      </c>
      <c r="K34" s="19">
        <v>47</v>
      </c>
      <c r="L34" s="19">
        <v>48</v>
      </c>
      <c r="M34" s="746"/>
      <c r="N34" s="746"/>
    </row>
    <row r="35" spans="1:14" ht="42" customHeight="1">
      <c r="A35" s="740" t="s">
        <v>609</v>
      </c>
      <c r="B35" s="740"/>
      <c r="C35" s="53">
        <v>34</v>
      </c>
      <c r="D35" s="53">
        <v>35.5</v>
      </c>
      <c r="E35" s="53">
        <v>37</v>
      </c>
      <c r="F35" s="53">
        <v>39</v>
      </c>
      <c r="G35" s="53">
        <v>39</v>
      </c>
      <c r="H35" s="53">
        <v>40</v>
      </c>
      <c r="I35" s="647">
        <v>41</v>
      </c>
      <c r="J35" s="53">
        <v>42</v>
      </c>
      <c r="K35" s="53">
        <v>43</v>
      </c>
      <c r="L35" s="53">
        <v>44</v>
      </c>
      <c r="M35" s="746"/>
      <c r="N35" s="746"/>
    </row>
    <row r="36" spans="1:14">
      <c r="A36" s="753"/>
      <c r="B36" s="753"/>
    </row>
    <row r="37" spans="1:14">
      <c r="A37" s="754"/>
      <c r="B37" s="746"/>
    </row>
    <row r="38" spans="1:14">
      <c r="A38" s="754"/>
      <c r="B38" s="746"/>
    </row>
    <row r="39" spans="1:14">
      <c r="A39" s="754"/>
      <c r="B39" s="746"/>
    </row>
    <row r="40" spans="1:14">
      <c r="A40" s="754"/>
      <c r="B40" s="746"/>
    </row>
    <row r="41" spans="1:14">
      <c r="A41" s="754"/>
      <c r="B41" s="746"/>
    </row>
    <row r="42" spans="1:14">
      <c r="A42" s="752"/>
      <c r="B42" s="746"/>
    </row>
    <row r="43" spans="1:14">
      <c r="A43" s="752"/>
      <c r="B43" s="746"/>
    </row>
    <row r="44" spans="1:14">
      <c r="A44" s="752"/>
      <c r="B44" s="746"/>
    </row>
    <row r="45" spans="1:14">
      <c r="A45" s="752"/>
      <c r="B45" s="746"/>
    </row>
    <row r="46" spans="1:14">
      <c r="A46" s="752"/>
      <c r="B46" s="746"/>
    </row>
    <row r="47" spans="1:14">
      <c r="A47" s="752"/>
      <c r="B47" s="746"/>
    </row>
    <row r="48" spans="1:14">
      <c r="A48" s="752"/>
      <c r="B48" s="746"/>
    </row>
    <row r="49" spans="1:2">
      <c r="A49" s="752"/>
      <c r="B49" s="746"/>
    </row>
    <row r="50" spans="1:2">
      <c r="A50" s="752"/>
      <c r="B50" s="746"/>
    </row>
    <row r="51" spans="1:2">
      <c r="A51" s="752"/>
      <c r="B51" s="746"/>
    </row>
    <row r="52" spans="1:2">
      <c r="A52" s="752"/>
      <c r="B52" s="746"/>
    </row>
    <row r="53" spans="1:2">
      <c r="A53" s="752"/>
      <c r="B53" s="746"/>
    </row>
    <row r="54" spans="1:2">
      <c r="A54" s="752"/>
      <c r="B54" s="746"/>
    </row>
    <row r="55" spans="1:2">
      <c r="A55" s="752"/>
      <c r="B55" s="746"/>
    </row>
    <row r="56" spans="1:2">
      <c r="A56" s="752"/>
      <c r="B56" s="746"/>
    </row>
    <row r="57" spans="1:2">
      <c r="A57" s="752"/>
      <c r="B57" s="746"/>
    </row>
    <row r="58" spans="1:2">
      <c r="A58" s="752"/>
      <c r="B58" s="746"/>
    </row>
    <row r="59" spans="1:2">
      <c r="A59" s="752"/>
      <c r="B59" s="746"/>
    </row>
    <row r="60" spans="1:2">
      <c r="A60" s="752"/>
      <c r="B60" s="746"/>
    </row>
    <row r="61" spans="1:2">
      <c r="A61" s="752"/>
      <c r="B61" s="746"/>
    </row>
    <row r="62" spans="1:2">
      <c r="A62" s="752"/>
      <c r="B62" s="746"/>
    </row>
    <row r="63" spans="1:2">
      <c r="A63" s="752"/>
      <c r="B63" s="746"/>
    </row>
    <row r="64" spans="1:2">
      <c r="A64" s="752"/>
      <c r="B64" s="746"/>
    </row>
    <row r="65" spans="1:2">
      <c r="A65" s="752"/>
      <c r="B65" s="746"/>
    </row>
    <row r="66" spans="1:2">
      <c r="A66" s="752"/>
      <c r="B66" s="746"/>
    </row>
    <row r="67" spans="1:2">
      <c r="A67" s="752"/>
      <c r="B67" s="746"/>
    </row>
    <row r="68" spans="1:2">
      <c r="A68" s="752"/>
      <c r="B68" s="746"/>
    </row>
    <row r="69" spans="1:2">
      <c r="A69" s="752"/>
      <c r="B69" s="746"/>
    </row>
    <row r="70" spans="1:2">
      <c r="A70" s="752"/>
      <c r="B70" s="746"/>
    </row>
    <row r="71" spans="1:2">
      <c r="A71" s="753"/>
      <c r="B71" s="753"/>
    </row>
    <row r="72" spans="1:2">
      <c r="A72" s="753"/>
      <c r="B72" s="753"/>
    </row>
    <row r="73" spans="1:2">
      <c r="A73" s="753"/>
      <c r="B73" s="753"/>
    </row>
    <row r="74" spans="1:2">
      <c r="A74" s="753"/>
      <c r="B74" s="753"/>
    </row>
    <row r="75" spans="1:2">
      <c r="A75" s="753"/>
      <c r="B75" s="753"/>
    </row>
    <row r="76" spans="1:2">
      <c r="A76" s="754"/>
      <c r="B76" s="746"/>
    </row>
    <row r="77" spans="1:2">
      <c r="A77" s="752"/>
      <c r="B77" s="746"/>
    </row>
    <row r="78" spans="1:2">
      <c r="A78" s="752"/>
      <c r="B78" s="746"/>
    </row>
    <row r="79" spans="1:2">
      <c r="A79" s="752"/>
      <c r="B79" s="746"/>
    </row>
    <row r="80" spans="1:2">
      <c r="A80" s="752"/>
      <c r="B80" s="746"/>
    </row>
    <row r="81" spans="1:2">
      <c r="A81" s="752"/>
      <c r="B81" s="746"/>
    </row>
    <row r="82" spans="1:2">
      <c r="A82" s="752"/>
      <c r="B82" s="746"/>
    </row>
    <row r="83" spans="1:2">
      <c r="A83" s="752"/>
      <c r="B83" s="746"/>
    </row>
    <row r="84" spans="1:2">
      <c r="A84" s="752"/>
      <c r="B84" s="746"/>
    </row>
    <row r="85" spans="1:2">
      <c r="A85" s="752"/>
      <c r="B85" s="746"/>
    </row>
    <row r="86" spans="1:2">
      <c r="A86" s="752"/>
      <c r="B86" s="746"/>
    </row>
    <row r="87" spans="1:2">
      <c r="A87" s="752"/>
      <c r="B87" s="746"/>
    </row>
    <row r="88" spans="1:2">
      <c r="A88" s="752"/>
      <c r="B88" s="746"/>
    </row>
    <row r="89" spans="1:2">
      <c r="A89" s="752"/>
      <c r="B89" s="746"/>
    </row>
    <row r="90" spans="1:2">
      <c r="A90" s="752"/>
      <c r="B90" s="746"/>
    </row>
    <row r="91" spans="1:2">
      <c r="A91" s="752"/>
      <c r="B91" s="746"/>
    </row>
    <row r="92" spans="1:2">
      <c r="A92" s="752"/>
      <c r="B92" s="746"/>
    </row>
    <row r="93" spans="1:2">
      <c r="A93" s="752"/>
      <c r="B93" s="746"/>
    </row>
    <row r="94" spans="1:2">
      <c r="A94" s="752"/>
      <c r="B94" s="746"/>
    </row>
    <row r="95" spans="1:2">
      <c r="A95" s="752"/>
      <c r="B95" s="746"/>
    </row>
    <row r="96" spans="1:2">
      <c r="A96" s="752"/>
      <c r="B96" s="746"/>
    </row>
    <row r="97" spans="1:14">
      <c r="A97" s="752"/>
      <c r="B97" s="746"/>
    </row>
    <row r="98" spans="1:14">
      <c r="A98" s="752"/>
      <c r="B98" s="746"/>
    </row>
    <row r="99" spans="1:14">
      <c r="A99" s="752"/>
      <c r="B99" s="746"/>
    </row>
    <row r="100" spans="1:14">
      <c r="A100" s="752"/>
      <c r="B100" s="746"/>
    </row>
    <row r="101" spans="1:14">
      <c r="A101" s="752"/>
      <c r="B101" s="746"/>
    </row>
    <row r="102" spans="1:14">
      <c r="A102" s="752"/>
      <c r="B102" s="746"/>
    </row>
    <row r="103" spans="1:14">
      <c r="A103" s="752"/>
      <c r="B103" s="746"/>
    </row>
    <row r="104" spans="1:14">
      <c r="A104" s="752"/>
      <c r="B104" s="746"/>
    </row>
    <row r="105" spans="1:14" ht="15.75" thickBot="1">
      <c r="A105" s="752"/>
      <c r="B105" s="746"/>
    </row>
    <row r="106" spans="1:14">
      <c r="A106" s="755"/>
      <c r="B106" s="755"/>
      <c r="C106" s="755"/>
      <c r="D106" s="755"/>
      <c r="E106" s="755"/>
      <c r="F106" s="755"/>
      <c r="G106" s="755"/>
      <c r="H106" s="755"/>
      <c r="I106" s="755"/>
      <c r="J106" s="755"/>
      <c r="K106" s="755"/>
      <c r="L106" s="755"/>
      <c r="M106" s="42"/>
      <c r="N106" s="16"/>
    </row>
    <row r="107" spans="1:14">
      <c r="A107" s="753"/>
      <c r="B107" s="753"/>
      <c r="C107" s="753"/>
      <c r="D107" s="753"/>
      <c r="E107" s="753"/>
      <c r="F107" s="753"/>
      <c r="G107" s="753"/>
      <c r="H107" s="753"/>
      <c r="I107" s="753"/>
      <c r="J107" s="753"/>
      <c r="K107" s="753"/>
      <c r="L107" s="753"/>
      <c r="M107" s="753"/>
      <c r="N107" s="753"/>
    </row>
  </sheetData>
  <mergeCells count="103">
    <mergeCell ref="A104:B105"/>
    <mergeCell ref="A106:L106"/>
    <mergeCell ref="A107:L107"/>
    <mergeCell ref="M107:N107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A88:B88"/>
    <mergeCell ref="A87:B87"/>
    <mergeCell ref="A86:B86"/>
    <mergeCell ref="A85:B85"/>
    <mergeCell ref="A84:B84"/>
    <mergeCell ref="A83:B83"/>
    <mergeCell ref="A82:B82"/>
    <mergeCell ref="A81:B81"/>
    <mergeCell ref="A80:B80"/>
    <mergeCell ref="A79:B79"/>
    <mergeCell ref="A78:B78"/>
    <mergeCell ref="A77:B77"/>
    <mergeCell ref="A69:B70"/>
    <mergeCell ref="A71:B75"/>
    <mergeCell ref="A76:B76"/>
    <mergeCell ref="A68:B68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50:B50"/>
    <mergeCell ref="A36:B36"/>
    <mergeCell ref="A49:B49"/>
    <mergeCell ref="A48:B48"/>
    <mergeCell ref="A47:B47"/>
    <mergeCell ref="A46:B46"/>
    <mergeCell ref="A45:B45"/>
    <mergeCell ref="A44:B44"/>
    <mergeCell ref="A43:B43"/>
    <mergeCell ref="A42:B42"/>
    <mergeCell ref="A37:B39"/>
    <mergeCell ref="A40:B41"/>
    <mergeCell ref="M34:N34"/>
    <mergeCell ref="A35:B35"/>
    <mergeCell ref="M35:N35"/>
    <mergeCell ref="M33:N33"/>
    <mergeCell ref="M32:N32"/>
    <mergeCell ref="M31:N31"/>
    <mergeCell ref="M30:N30"/>
    <mergeCell ref="M29:N29"/>
    <mergeCell ref="M28:N28"/>
    <mergeCell ref="M27:N27"/>
    <mergeCell ref="M26:N26"/>
    <mergeCell ref="M25:N25"/>
    <mergeCell ref="M24:N24"/>
    <mergeCell ref="M23:N23"/>
    <mergeCell ref="M22:N22"/>
    <mergeCell ref="M21:N21"/>
    <mergeCell ref="M20:N20"/>
    <mergeCell ref="M19:N19"/>
    <mergeCell ref="M18:N18"/>
    <mergeCell ref="M17:N17"/>
    <mergeCell ref="M16:N16"/>
    <mergeCell ref="M15:N15"/>
    <mergeCell ref="M14:N14"/>
    <mergeCell ref="M13:N13"/>
    <mergeCell ref="M12:N12"/>
    <mergeCell ref="M8:N8"/>
    <mergeCell ref="M11:N11"/>
    <mergeCell ref="M10:N10"/>
    <mergeCell ref="M2:N2"/>
    <mergeCell ref="A3:L3"/>
    <mergeCell ref="M3:N3"/>
    <mergeCell ref="M9:N9"/>
    <mergeCell ref="M7:N7"/>
    <mergeCell ref="A2:L2"/>
    <mergeCell ref="M6:N6"/>
    <mergeCell ref="A5:A6"/>
    <mergeCell ref="B5:B6"/>
    <mergeCell ref="C5:L5"/>
    <mergeCell ref="M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S37"/>
  <sheetViews>
    <sheetView workbookViewId="0">
      <pane xSplit="1" ySplit="4" topLeftCell="V5" activePane="bottomRight" state="frozen"/>
      <selection activeCell="S34" sqref="S34"/>
      <selection pane="topRight" activeCell="S34" sqref="S34"/>
      <selection pane="bottomLeft" activeCell="S34" sqref="S34"/>
      <selection pane="bottomRight" activeCell="AM9" sqref="AM9"/>
    </sheetView>
  </sheetViews>
  <sheetFormatPr defaultRowHeight="15"/>
  <cols>
    <col min="1" max="1" width="17.5703125" customWidth="1"/>
    <col min="2" max="2" width="7.7109375" customWidth="1"/>
    <col min="3" max="3" width="7.28515625" customWidth="1"/>
    <col min="4" max="4" width="8" customWidth="1"/>
    <col min="5" max="5" width="7.7109375" customWidth="1"/>
    <col min="6" max="6" width="8" customWidth="1"/>
    <col min="7" max="7" width="8.140625" customWidth="1"/>
    <col min="8" max="8" width="7.140625" customWidth="1"/>
    <col min="9" max="9" width="7.5703125" customWidth="1"/>
    <col min="10" max="10" width="7.42578125" customWidth="1"/>
    <col min="16" max="16" width="19.5703125" customWidth="1"/>
    <col min="21" max="21" width="8" customWidth="1"/>
    <col min="22" max="22" width="8.28515625" customWidth="1"/>
    <col min="23" max="23" width="8.140625" customWidth="1"/>
    <col min="24" max="24" width="7.5703125" customWidth="1"/>
    <col min="25" max="25" width="8" customWidth="1"/>
    <col min="31" max="31" width="17.85546875" customWidth="1"/>
    <col min="32" max="32" width="7.42578125" customWidth="1"/>
    <col min="33" max="33" width="8" customWidth="1"/>
    <col min="34" max="34" width="9.5703125" bestFit="1" customWidth="1"/>
    <col min="44" max="44" width="7.28515625" customWidth="1"/>
  </cols>
  <sheetData>
    <row r="1" spans="1:45" ht="43.5" customHeight="1">
      <c r="A1" s="688" t="s">
        <v>377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45">
      <c r="B2" s="690" t="s">
        <v>279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2"/>
      <c r="Q2" s="690" t="s">
        <v>280</v>
      </c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2"/>
      <c r="AF2" s="690" t="s">
        <v>281</v>
      </c>
      <c r="AG2" s="691"/>
      <c r="AH2" s="691"/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2"/>
    </row>
    <row r="3" spans="1:45">
      <c r="B3" s="690" t="s">
        <v>256</v>
      </c>
      <c r="C3" s="691"/>
      <c r="D3" s="691"/>
      <c r="E3" s="691"/>
      <c r="F3" s="691"/>
      <c r="G3" s="692"/>
      <c r="H3" s="690" t="s">
        <v>282</v>
      </c>
      <c r="I3" s="691"/>
      <c r="J3" s="691"/>
      <c r="K3" s="691"/>
      <c r="L3" s="691"/>
      <c r="M3" s="691"/>
      <c r="N3" s="691"/>
      <c r="O3" s="692"/>
      <c r="Q3" s="690" t="s">
        <v>256</v>
      </c>
      <c r="R3" s="691"/>
      <c r="S3" s="691"/>
      <c r="T3" s="691"/>
      <c r="U3" s="691"/>
      <c r="V3" s="692"/>
      <c r="W3" s="690" t="s">
        <v>282</v>
      </c>
      <c r="X3" s="691"/>
      <c r="Y3" s="691"/>
      <c r="Z3" s="691"/>
      <c r="AA3" s="691"/>
      <c r="AB3" s="691"/>
      <c r="AC3" s="691"/>
      <c r="AD3" s="692"/>
      <c r="AF3" s="690" t="s">
        <v>256</v>
      </c>
      <c r="AG3" s="691"/>
      <c r="AH3" s="691"/>
      <c r="AI3" s="691"/>
      <c r="AJ3" s="691"/>
      <c r="AK3" s="692"/>
      <c r="AL3" s="690" t="s">
        <v>282</v>
      </c>
      <c r="AM3" s="691"/>
      <c r="AN3" s="691"/>
      <c r="AO3" s="691"/>
      <c r="AP3" s="691"/>
      <c r="AQ3" s="691"/>
      <c r="AR3" s="691"/>
      <c r="AS3" s="692"/>
    </row>
    <row r="4" spans="1:45">
      <c r="A4" s="4"/>
      <c r="B4" s="162">
        <v>2007</v>
      </c>
      <c r="C4" s="162">
        <v>2008</v>
      </c>
      <c r="D4" s="162">
        <v>2009</v>
      </c>
      <c r="E4" s="162">
        <v>2010</v>
      </c>
      <c r="F4" s="162">
        <v>2011</v>
      </c>
      <c r="G4" s="162">
        <v>2012</v>
      </c>
      <c r="H4" s="162">
        <v>2013</v>
      </c>
      <c r="I4" s="162">
        <v>2014</v>
      </c>
      <c r="J4" s="162">
        <v>2015</v>
      </c>
      <c r="K4" s="162">
        <v>2016</v>
      </c>
      <c r="L4" s="162">
        <v>2017</v>
      </c>
      <c r="M4" s="162">
        <v>2018</v>
      </c>
      <c r="N4" s="162">
        <v>2019</v>
      </c>
      <c r="O4" s="162">
        <v>2020</v>
      </c>
      <c r="P4" s="4"/>
      <c r="Q4" s="162">
        <v>2007</v>
      </c>
      <c r="R4" s="162">
        <v>2008</v>
      </c>
      <c r="S4" s="162">
        <v>2009</v>
      </c>
      <c r="T4" s="162">
        <v>2010</v>
      </c>
      <c r="U4" s="162">
        <v>2011</v>
      </c>
      <c r="V4" s="162">
        <v>2012</v>
      </c>
      <c r="W4" s="162">
        <v>2013</v>
      </c>
      <c r="X4" s="162">
        <v>2014</v>
      </c>
      <c r="Y4" s="162">
        <v>2015</v>
      </c>
      <c r="Z4" s="162">
        <v>2016</v>
      </c>
      <c r="AA4" s="162">
        <v>2017</v>
      </c>
      <c r="AB4" s="162">
        <v>2018</v>
      </c>
      <c r="AC4" s="162">
        <v>2019</v>
      </c>
      <c r="AD4" s="162">
        <v>2020</v>
      </c>
      <c r="AE4" s="4"/>
      <c r="AF4" s="162">
        <v>2007</v>
      </c>
      <c r="AG4" s="162">
        <v>2008</v>
      </c>
      <c r="AH4" s="162">
        <v>2009</v>
      </c>
      <c r="AI4" s="162">
        <v>2010</v>
      </c>
      <c r="AJ4" s="162">
        <v>2011</v>
      </c>
      <c r="AK4" s="162">
        <v>2012</v>
      </c>
      <c r="AL4" s="162">
        <v>2013</v>
      </c>
      <c r="AM4" s="162">
        <v>2014</v>
      </c>
      <c r="AN4" s="162">
        <v>2015</v>
      </c>
      <c r="AO4" s="162">
        <v>2016</v>
      </c>
      <c r="AP4" s="162">
        <v>2017</v>
      </c>
      <c r="AQ4" s="162">
        <v>2018</v>
      </c>
      <c r="AR4" s="162">
        <v>2019</v>
      </c>
      <c r="AS4" s="162">
        <v>2020</v>
      </c>
    </row>
    <row r="5" spans="1:45">
      <c r="A5" s="4" t="s">
        <v>0</v>
      </c>
      <c r="B5" s="162">
        <v>384</v>
      </c>
      <c r="C5" s="162">
        <v>438</v>
      </c>
      <c r="D5" s="162">
        <v>390</v>
      </c>
      <c r="E5" s="162">
        <v>341</v>
      </c>
      <c r="F5" s="162">
        <v>371</v>
      </c>
      <c r="G5" s="162">
        <v>341</v>
      </c>
      <c r="H5" s="162">
        <v>314</v>
      </c>
      <c r="I5" s="162">
        <v>303</v>
      </c>
      <c r="J5" s="162">
        <v>295</v>
      </c>
      <c r="K5" s="162">
        <v>286</v>
      </c>
      <c r="L5" s="162">
        <v>276</v>
      </c>
      <c r="M5" s="162">
        <v>269</v>
      </c>
      <c r="N5" s="162">
        <v>262</v>
      </c>
      <c r="O5" s="162">
        <v>257</v>
      </c>
      <c r="P5" s="4" t="s">
        <v>0</v>
      </c>
      <c r="Q5" s="162">
        <v>3</v>
      </c>
      <c r="R5" s="162">
        <v>6</v>
      </c>
      <c r="S5" s="162">
        <v>5</v>
      </c>
      <c r="T5" s="162">
        <v>4</v>
      </c>
      <c r="U5" s="162">
        <v>2</v>
      </c>
      <c r="V5" s="162">
        <v>2</v>
      </c>
      <c r="W5" s="162">
        <v>2</v>
      </c>
      <c r="X5" s="162">
        <v>2</v>
      </c>
      <c r="Y5" s="162">
        <v>2</v>
      </c>
      <c r="Z5" s="162">
        <v>2</v>
      </c>
      <c r="AA5" s="162">
        <v>2</v>
      </c>
      <c r="AB5" s="162">
        <v>2</v>
      </c>
      <c r="AC5" s="162">
        <v>2</v>
      </c>
      <c r="AD5" s="162">
        <v>2</v>
      </c>
      <c r="AE5" s="4" t="s">
        <v>0</v>
      </c>
      <c r="AF5" s="165">
        <f t="shared" ref="AF5:AS20" si="0">Q5*1000/B5</f>
        <v>7.8125</v>
      </c>
      <c r="AG5" s="165">
        <f t="shared" si="0"/>
        <v>13.698630136986301</v>
      </c>
      <c r="AH5" s="165">
        <f t="shared" si="0"/>
        <v>12.820512820512821</v>
      </c>
      <c r="AI5" s="165">
        <f t="shared" si="0"/>
        <v>11.730205278592376</v>
      </c>
      <c r="AJ5" s="165">
        <f t="shared" si="0"/>
        <v>5.3908355795148246</v>
      </c>
      <c r="AK5" s="165">
        <f t="shared" si="0"/>
        <v>5.8651026392961878</v>
      </c>
      <c r="AL5" s="165">
        <f t="shared" si="0"/>
        <v>6.369426751592357</v>
      </c>
      <c r="AM5" s="165">
        <f t="shared" si="0"/>
        <v>6.6006600660066006</v>
      </c>
      <c r="AN5" s="165">
        <f t="shared" si="0"/>
        <v>6.7796610169491522</v>
      </c>
      <c r="AO5" s="165">
        <f t="shared" si="0"/>
        <v>6.9930069930069934</v>
      </c>
      <c r="AP5" s="165">
        <f t="shared" si="0"/>
        <v>7.2463768115942031</v>
      </c>
      <c r="AQ5" s="165">
        <f t="shared" si="0"/>
        <v>7.4349442379182156</v>
      </c>
      <c r="AR5" s="165">
        <f t="shared" si="0"/>
        <v>7.6335877862595423</v>
      </c>
      <c r="AS5" s="165">
        <f t="shared" si="0"/>
        <v>7.782101167315175</v>
      </c>
    </row>
    <row r="6" spans="1:45">
      <c r="A6" s="4" t="s">
        <v>1</v>
      </c>
      <c r="B6" s="162">
        <v>160</v>
      </c>
      <c r="C6" s="162">
        <v>169</v>
      </c>
      <c r="D6" s="162">
        <v>151</v>
      </c>
      <c r="E6" s="162">
        <v>157</v>
      </c>
      <c r="F6" s="162">
        <v>146</v>
      </c>
      <c r="G6" s="162">
        <v>129</v>
      </c>
      <c r="H6" s="162">
        <v>120</v>
      </c>
      <c r="I6" s="162">
        <v>116</v>
      </c>
      <c r="J6" s="162">
        <v>113</v>
      </c>
      <c r="K6" s="162">
        <v>109</v>
      </c>
      <c r="L6" s="162">
        <v>104</v>
      </c>
      <c r="M6" s="162">
        <v>101</v>
      </c>
      <c r="N6" s="162">
        <v>96</v>
      </c>
      <c r="O6" s="162">
        <v>95</v>
      </c>
      <c r="P6" s="4" t="s">
        <v>1</v>
      </c>
      <c r="Q6" s="162">
        <v>1</v>
      </c>
      <c r="R6" s="162">
        <v>3</v>
      </c>
      <c r="S6" s="162">
        <v>1</v>
      </c>
      <c r="T6" s="162">
        <v>2</v>
      </c>
      <c r="U6" s="162">
        <v>0</v>
      </c>
      <c r="V6" s="162">
        <v>0</v>
      </c>
      <c r="W6" s="162">
        <v>2</v>
      </c>
      <c r="X6" s="162">
        <v>1</v>
      </c>
      <c r="Y6" s="162">
        <v>1</v>
      </c>
      <c r="Z6" s="162">
        <v>1</v>
      </c>
      <c r="AA6" s="162">
        <v>1</v>
      </c>
      <c r="AB6" s="162">
        <v>1</v>
      </c>
      <c r="AC6" s="162">
        <v>1</v>
      </c>
      <c r="AD6" s="162">
        <v>1</v>
      </c>
      <c r="AE6" s="4" t="s">
        <v>1</v>
      </c>
      <c r="AF6" s="165">
        <f t="shared" si="0"/>
        <v>6.25</v>
      </c>
      <c r="AG6" s="165">
        <f t="shared" si="0"/>
        <v>17.751479289940828</v>
      </c>
      <c r="AH6" s="165">
        <f t="shared" si="0"/>
        <v>6.6225165562913908</v>
      </c>
      <c r="AI6" s="165">
        <f t="shared" si="0"/>
        <v>12.738853503184714</v>
      </c>
      <c r="AJ6" s="165">
        <f t="shared" si="0"/>
        <v>0</v>
      </c>
      <c r="AK6" s="165">
        <f t="shared" si="0"/>
        <v>0</v>
      </c>
      <c r="AL6" s="165">
        <f t="shared" si="0"/>
        <v>16.666666666666668</v>
      </c>
      <c r="AM6" s="165">
        <f t="shared" si="0"/>
        <v>8.6206896551724146</v>
      </c>
      <c r="AN6" s="165">
        <f t="shared" si="0"/>
        <v>8.8495575221238933</v>
      </c>
      <c r="AO6" s="165">
        <f t="shared" si="0"/>
        <v>9.1743119266055047</v>
      </c>
      <c r="AP6" s="165">
        <f t="shared" si="0"/>
        <v>9.615384615384615</v>
      </c>
      <c r="AQ6" s="165">
        <f t="shared" si="0"/>
        <v>9.9009900990099009</v>
      </c>
      <c r="AR6" s="165">
        <f t="shared" si="0"/>
        <v>10.416666666666666</v>
      </c>
      <c r="AS6" s="165">
        <f t="shared" si="0"/>
        <v>10.526315789473685</v>
      </c>
    </row>
    <row r="7" spans="1:45">
      <c r="A7" s="4" t="s">
        <v>2</v>
      </c>
      <c r="B7" s="162">
        <v>329</v>
      </c>
      <c r="C7" s="162">
        <v>309</v>
      </c>
      <c r="D7" s="162">
        <v>391</v>
      </c>
      <c r="E7" s="162">
        <v>368</v>
      </c>
      <c r="F7" s="162">
        <v>332</v>
      </c>
      <c r="G7" s="162">
        <v>350</v>
      </c>
      <c r="H7" s="163">
        <v>324</v>
      </c>
      <c r="I7" s="162">
        <v>313</v>
      </c>
      <c r="J7" s="162">
        <v>304</v>
      </c>
      <c r="K7" s="162">
        <v>294</v>
      </c>
      <c r="L7" s="162">
        <v>284</v>
      </c>
      <c r="M7" s="162">
        <v>275</v>
      </c>
      <c r="N7" s="162">
        <v>267</v>
      </c>
      <c r="O7" s="162">
        <v>262</v>
      </c>
      <c r="P7" s="4" t="s">
        <v>2</v>
      </c>
      <c r="Q7" s="162">
        <v>10</v>
      </c>
      <c r="R7" s="162">
        <v>3</v>
      </c>
      <c r="S7" s="162">
        <v>4</v>
      </c>
      <c r="T7" s="162">
        <v>1</v>
      </c>
      <c r="U7" s="162">
        <v>3</v>
      </c>
      <c r="V7" s="162">
        <v>5</v>
      </c>
      <c r="W7" s="162">
        <v>4</v>
      </c>
      <c r="X7" s="162">
        <v>3</v>
      </c>
      <c r="Y7" s="162">
        <v>3</v>
      </c>
      <c r="Z7" s="162">
        <v>3</v>
      </c>
      <c r="AA7" s="162">
        <v>3</v>
      </c>
      <c r="AB7" s="162">
        <v>2</v>
      </c>
      <c r="AC7" s="162">
        <v>2</v>
      </c>
      <c r="AD7" s="162">
        <v>2</v>
      </c>
      <c r="AE7" s="4" t="s">
        <v>2</v>
      </c>
      <c r="AF7" s="165">
        <f t="shared" si="0"/>
        <v>30.3951367781155</v>
      </c>
      <c r="AG7" s="165">
        <f t="shared" si="0"/>
        <v>9.7087378640776691</v>
      </c>
      <c r="AH7" s="165">
        <f t="shared" si="0"/>
        <v>10.230179028132993</v>
      </c>
      <c r="AI7" s="165">
        <f t="shared" si="0"/>
        <v>2.7173913043478262</v>
      </c>
      <c r="AJ7" s="165">
        <f t="shared" si="0"/>
        <v>9.0361445783132535</v>
      </c>
      <c r="AK7" s="165">
        <f t="shared" si="0"/>
        <v>14.285714285714286</v>
      </c>
      <c r="AL7" s="165">
        <f t="shared" si="0"/>
        <v>12.345679012345679</v>
      </c>
      <c r="AM7" s="165">
        <f t="shared" si="0"/>
        <v>9.5846645367412133</v>
      </c>
      <c r="AN7" s="165">
        <f t="shared" si="0"/>
        <v>9.8684210526315788</v>
      </c>
      <c r="AO7" s="165">
        <f t="shared" si="0"/>
        <v>10.204081632653061</v>
      </c>
      <c r="AP7" s="165">
        <f t="shared" si="0"/>
        <v>10.56338028169014</v>
      </c>
      <c r="AQ7" s="165">
        <f t="shared" si="0"/>
        <v>7.2727272727272725</v>
      </c>
      <c r="AR7" s="165">
        <f t="shared" si="0"/>
        <v>7.4906367041198498</v>
      </c>
      <c r="AS7" s="165">
        <f t="shared" si="0"/>
        <v>7.6335877862595423</v>
      </c>
    </row>
    <row r="8" spans="1:45">
      <c r="A8" s="4" t="s">
        <v>3</v>
      </c>
      <c r="B8" s="162">
        <v>530</v>
      </c>
      <c r="C8" s="162">
        <v>598</v>
      </c>
      <c r="D8" s="162">
        <v>621</v>
      </c>
      <c r="E8" s="162">
        <v>567</v>
      </c>
      <c r="F8" s="162">
        <v>521</v>
      </c>
      <c r="G8" s="162">
        <v>552</v>
      </c>
      <c r="H8" s="162">
        <v>509</v>
      </c>
      <c r="I8" s="162">
        <v>491</v>
      </c>
      <c r="J8" s="162">
        <v>477</v>
      </c>
      <c r="K8" s="162">
        <v>462</v>
      </c>
      <c r="L8" s="162">
        <v>448</v>
      </c>
      <c r="M8" s="162">
        <v>435</v>
      </c>
      <c r="N8" s="162">
        <v>424</v>
      </c>
      <c r="O8" s="162">
        <v>416</v>
      </c>
      <c r="P8" s="4" t="s">
        <v>3</v>
      </c>
      <c r="Q8" s="162">
        <v>10</v>
      </c>
      <c r="R8" s="162">
        <v>10</v>
      </c>
      <c r="S8" s="162">
        <v>9</v>
      </c>
      <c r="T8" s="162">
        <v>2</v>
      </c>
      <c r="U8" s="162">
        <v>8</v>
      </c>
      <c r="V8" s="162">
        <v>1</v>
      </c>
      <c r="W8" s="162">
        <v>4</v>
      </c>
      <c r="X8" s="162">
        <v>4</v>
      </c>
      <c r="Y8" s="162">
        <v>4</v>
      </c>
      <c r="Z8" s="162">
        <v>4</v>
      </c>
      <c r="AA8" s="162">
        <v>4</v>
      </c>
      <c r="AB8" s="162">
        <v>4</v>
      </c>
      <c r="AC8" s="162">
        <v>4</v>
      </c>
      <c r="AD8" s="162">
        <v>3</v>
      </c>
      <c r="AE8" s="4" t="s">
        <v>3</v>
      </c>
      <c r="AF8" s="165">
        <f t="shared" si="0"/>
        <v>18.867924528301888</v>
      </c>
      <c r="AG8" s="165">
        <f t="shared" si="0"/>
        <v>16.722408026755854</v>
      </c>
      <c r="AH8" s="165">
        <f t="shared" si="0"/>
        <v>14.492753623188406</v>
      </c>
      <c r="AI8" s="165">
        <f t="shared" si="0"/>
        <v>3.5273368606701938</v>
      </c>
      <c r="AJ8" s="165">
        <f t="shared" si="0"/>
        <v>15.355086372360844</v>
      </c>
      <c r="AK8" s="165">
        <f t="shared" si="0"/>
        <v>1.8115942028985508</v>
      </c>
      <c r="AL8" s="165">
        <f t="shared" si="0"/>
        <v>7.8585461689587426</v>
      </c>
      <c r="AM8" s="165">
        <f t="shared" si="0"/>
        <v>8.146639511201629</v>
      </c>
      <c r="AN8" s="165">
        <f t="shared" si="0"/>
        <v>8.3857442348008391</v>
      </c>
      <c r="AO8" s="165">
        <f t="shared" si="0"/>
        <v>8.6580086580086579</v>
      </c>
      <c r="AP8" s="165">
        <f t="shared" si="0"/>
        <v>8.9285714285714288</v>
      </c>
      <c r="AQ8" s="165">
        <f t="shared" si="0"/>
        <v>9.1954022988505741</v>
      </c>
      <c r="AR8" s="165">
        <f t="shared" si="0"/>
        <v>9.433962264150944</v>
      </c>
      <c r="AS8" s="165">
        <f t="shared" si="0"/>
        <v>7.2115384615384617</v>
      </c>
    </row>
    <row r="9" spans="1:45" s="667" customFormat="1">
      <c r="A9" s="664" t="s">
        <v>4</v>
      </c>
      <c r="B9" s="665">
        <v>271</v>
      </c>
      <c r="C9" s="665">
        <v>274</v>
      </c>
      <c r="D9" s="665">
        <v>288</v>
      </c>
      <c r="E9" s="665">
        <v>301</v>
      </c>
      <c r="F9" s="665">
        <v>264</v>
      </c>
      <c r="G9" s="665">
        <v>295</v>
      </c>
      <c r="H9" s="665">
        <v>273</v>
      </c>
      <c r="I9" s="665">
        <v>263</v>
      </c>
      <c r="J9" s="665">
        <v>256</v>
      </c>
      <c r="K9" s="665">
        <v>248</v>
      </c>
      <c r="L9" s="665">
        <v>244</v>
      </c>
      <c r="M9" s="665">
        <v>237</v>
      </c>
      <c r="N9" s="665">
        <v>230</v>
      </c>
      <c r="O9" s="665">
        <v>226</v>
      </c>
      <c r="P9" s="664" t="s">
        <v>4</v>
      </c>
      <c r="Q9" s="665">
        <v>6</v>
      </c>
      <c r="R9" s="665">
        <v>3</v>
      </c>
      <c r="S9" s="665">
        <v>2</v>
      </c>
      <c r="T9" s="665">
        <v>3</v>
      </c>
      <c r="U9" s="665">
        <v>2</v>
      </c>
      <c r="V9" s="665">
        <v>5</v>
      </c>
      <c r="W9" s="665">
        <v>2</v>
      </c>
      <c r="X9" s="665">
        <v>3</v>
      </c>
      <c r="Y9" s="665">
        <v>3</v>
      </c>
      <c r="Z9" s="665">
        <v>2</v>
      </c>
      <c r="AA9" s="665">
        <v>1</v>
      </c>
      <c r="AB9" s="665">
        <v>1</v>
      </c>
      <c r="AC9" s="665">
        <v>1</v>
      </c>
      <c r="AD9" s="665">
        <v>1</v>
      </c>
      <c r="AE9" s="664" t="s">
        <v>4</v>
      </c>
      <c r="AF9" s="666">
        <f t="shared" si="0"/>
        <v>22.140221402214021</v>
      </c>
      <c r="AG9" s="666">
        <f t="shared" si="0"/>
        <v>10.948905109489051</v>
      </c>
      <c r="AH9" s="666">
        <f t="shared" si="0"/>
        <v>6.9444444444444446</v>
      </c>
      <c r="AI9" s="666">
        <f t="shared" si="0"/>
        <v>9.9667774086378742</v>
      </c>
      <c r="AJ9" s="666">
        <f t="shared" si="0"/>
        <v>7.5757575757575761</v>
      </c>
      <c r="AK9" s="666">
        <f t="shared" si="0"/>
        <v>16.949152542372882</v>
      </c>
      <c r="AL9" s="666">
        <v>7.3</v>
      </c>
      <c r="AM9" s="666">
        <f t="shared" si="0"/>
        <v>11.406844106463879</v>
      </c>
      <c r="AN9" s="666">
        <v>7.8</v>
      </c>
      <c r="AO9" s="666">
        <f t="shared" si="0"/>
        <v>8.064516129032258</v>
      </c>
      <c r="AP9" s="666">
        <f t="shared" si="0"/>
        <v>4.0983606557377046</v>
      </c>
      <c r="AQ9" s="666">
        <f t="shared" si="0"/>
        <v>4.2194092827004219</v>
      </c>
      <c r="AR9" s="666">
        <f t="shared" si="0"/>
        <v>4.3478260869565215</v>
      </c>
      <c r="AS9" s="666">
        <f t="shared" si="0"/>
        <v>4.4247787610619467</v>
      </c>
    </row>
    <row r="10" spans="1:45">
      <c r="A10" s="4" t="s">
        <v>5</v>
      </c>
      <c r="B10" s="162">
        <v>736</v>
      </c>
      <c r="C10" s="162">
        <v>792</v>
      </c>
      <c r="D10" s="162">
        <v>827</v>
      </c>
      <c r="E10" s="162">
        <v>723</v>
      </c>
      <c r="F10" s="162">
        <v>742</v>
      </c>
      <c r="G10" s="162">
        <v>721</v>
      </c>
      <c r="H10" s="162">
        <v>665</v>
      </c>
      <c r="I10" s="162">
        <v>641</v>
      </c>
      <c r="J10" s="162">
        <v>622</v>
      </c>
      <c r="K10" s="162">
        <v>603</v>
      </c>
      <c r="L10" s="162">
        <v>598</v>
      </c>
      <c r="M10" s="162">
        <v>583</v>
      </c>
      <c r="N10" s="162">
        <v>569</v>
      </c>
      <c r="O10" s="162">
        <v>558</v>
      </c>
      <c r="P10" s="4" t="s">
        <v>5</v>
      </c>
      <c r="Q10" s="162">
        <v>15</v>
      </c>
      <c r="R10" s="162">
        <v>3</v>
      </c>
      <c r="S10" s="162">
        <v>13</v>
      </c>
      <c r="T10" s="162">
        <v>7</v>
      </c>
      <c r="U10" s="162">
        <v>11</v>
      </c>
      <c r="V10" s="162">
        <v>7</v>
      </c>
      <c r="W10" s="162">
        <v>7</v>
      </c>
      <c r="X10" s="162">
        <v>6</v>
      </c>
      <c r="Y10" s="162">
        <v>6</v>
      </c>
      <c r="Z10" s="162">
        <v>6</v>
      </c>
      <c r="AA10" s="162">
        <v>6</v>
      </c>
      <c r="AB10" s="162">
        <v>5</v>
      </c>
      <c r="AC10" s="162">
        <v>5</v>
      </c>
      <c r="AD10" s="162">
        <v>5</v>
      </c>
      <c r="AE10" s="4" t="s">
        <v>5</v>
      </c>
      <c r="AF10" s="165">
        <f t="shared" si="0"/>
        <v>20.380434782608695</v>
      </c>
      <c r="AG10" s="165">
        <f t="shared" si="0"/>
        <v>3.7878787878787881</v>
      </c>
      <c r="AH10" s="165">
        <f t="shared" si="0"/>
        <v>15.719467956469165</v>
      </c>
      <c r="AI10" s="165">
        <f t="shared" si="0"/>
        <v>9.6818810511756563</v>
      </c>
      <c r="AJ10" s="165">
        <f t="shared" si="0"/>
        <v>14.824797843665769</v>
      </c>
      <c r="AK10" s="165">
        <f t="shared" si="0"/>
        <v>9.7087378640776691</v>
      </c>
      <c r="AL10" s="165">
        <f t="shared" si="0"/>
        <v>10.526315789473685</v>
      </c>
      <c r="AM10" s="165">
        <f t="shared" si="0"/>
        <v>9.3603744149765991</v>
      </c>
      <c r="AN10" s="165">
        <f t="shared" si="0"/>
        <v>9.6463022508038581</v>
      </c>
      <c r="AO10" s="165">
        <f t="shared" si="0"/>
        <v>9.9502487562189046</v>
      </c>
      <c r="AP10" s="165">
        <f t="shared" si="0"/>
        <v>10.033444816053512</v>
      </c>
      <c r="AQ10" s="165">
        <f t="shared" si="0"/>
        <v>8.5763293310463116</v>
      </c>
      <c r="AR10" s="165">
        <f t="shared" si="0"/>
        <v>8.7873462214411244</v>
      </c>
      <c r="AS10" s="165">
        <f t="shared" si="0"/>
        <v>8.9605734767025087</v>
      </c>
    </row>
    <row r="11" spans="1:45">
      <c r="A11" s="4" t="s">
        <v>6</v>
      </c>
      <c r="B11" s="162">
        <v>520</v>
      </c>
      <c r="C11" s="162">
        <v>519</v>
      </c>
      <c r="D11" s="162">
        <v>589</v>
      </c>
      <c r="E11" s="162">
        <v>457</v>
      </c>
      <c r="F11" s="162">
        <v>570</v>
      </c>
      <c r="G11" s="162">
        <v>528</v>
      </c>
      <c r="H11" s="162">
        <v>487</v>
      </c>
      <c r="I11" s="162">
        <v>470</v>
      </c>
      <c r="J11" s="162">
        <v>456</v>
      </c>
      <c r="K11" s="162">
        <v>443</v>
      </c>
      <c r="L11" s="162">
        <v>438</v>
      </c>
      <c r="M11" s="162">
        <v>427</v>
      </c>
      <c r="N11" s="162">
        <v>416</v>
      </c>
      <c r="O11" s="162">
        <v>408</v>
      </c>
      <c r="P11" s="4" t="s">
        <v>6</v>
      </c>
      <c r="Q11" s="162">
        <v>8</v>
      </c>
      <c r="R11" s="162">
        <v>5</v>
      </c>
      <c r="S11" s="162">
        <v>9</v>
      </c>
      <c r="T11" s="162">
        <v>3</v>
      </c>
      <c r="U11" s="162">
        <v>6</v>
      </c>
      <c r="V11" s="162">
        <v>7</v>
      </c>
      <c r="W11" s="162">
        <v>6</v>
      </c>
      <c r="X11" s="162">
        <v>6</v>
      </c>
      <c r="Y11" s="162">
        <v>6</v>
      </c>
      <c r="Z11" s="162">
        <v>6</v>
      </c>
      <c r="AA11" s="162">
        <v>5</v>
      </c>
      <c r="AB11" s="162">
        <v>4</v>
      </c>
      <c r="AC11" s="162">
        <v>3</v>
      </c>
      <c r="AD11" s="162">
        <v>3</v>
      </c>
      <c r="AE11" s="4" t="s">
        <v>6</v>
      </c>
      <c r="AF11" s="165">
        <f t="shared" si="0"/>
        <v>15.384615384615385</v>
      </c>
      <c r="AG11" s="165">
        <f t="shared" si="0"/>
        <v>9.6339113680154149</v>
      </c>
      <c r="AH11" s="165">
        <f t="shared" si="0"/>
        <v>15.280135823429541</v>
      </c>
      <c r="AI11" s="165">
        <f t="shared" si="0"/>
        <v>6.5645514223194752</v>
      </c>
      <c r="AJ11" s="165">
        <f t="shared" si="0"/>
        <v>10.526315789473685</v>
      </c>
      <c r="AK11" s="165">
        <f t="shared" si="0"/>
        <v>13.257575757575758</v>
      </c>
      <c r="AL11" s="165">
        <f t="shared" si="0"/>
        <v>12.320328542094456</v>
      </c>
      <c r="AM11" s="165">
        <f t="shared" si="0"/>
        <v>12.76595744680851</v>
      </c>
      <c r="AN11" s="165">
        <f t="shared" si="0"/>
        <v>13.157894736842104</v>
      </c>
      <c r="AO11" s="165">
        <f t="shared" si="0"/>
        <v>13.544018058690744</v>
      </c>
      <c r="AP11" s="165">
        <f t="shared" si="0"/>
        <v>11.415525114155251</v>
      </c>
      <c r="AQ11" s="165">
        <f t="shared" si="0"/>
        <v>9.3676814988290396</v>
      </c>
      <c r="AR11" s="165">
        <f t="shared" si="0"/>
        <v>7.2115384615384617</v>
      </c>
      <c r="AS11" s="165">
        <f t="shared" si="0"/>
        <v>7.3529411764705879</v>
      </c>
    </row>
    <row r="12" spans="1:45">
      <c r="A12" s="4" t="s">
        <v>7</v>
      </c>
      <c r="B12" s="162">
        <v>552</v>
      </c>
      <c r="C12" s="162">
        <v>557</v>
      </c>
      <c r="D12" s="162">
        <v>616</v>
      </c>
      <c r="E12" s="162">
        <v>512</v>
      </c>
      <c r="F12" s="162">
        <v>587</v>
      </c>
      <c r="G12" s="162">
        <v>730</v>
      </c>
      <c r="H12" s="162">
        <v>673</v>
      </c>
      <c r="I12" s="162">
        <v>649</v>
      </c>
      <c r="J12" s="162">
        <v>630</v>
      </c>
      <c r="K12" s="162">
        <v>612</v>
      </c>
      <c r="L12" s="162">
        <v>606</v>
      </c>
      <c r="M12" s="162">
        <v>591</v>
      </c>
      <c r="N12" s="162">
        <v>577</v>
      </c>
      <c r="O12" s="162">
        <v>566</v>
      </c>
      <c r="P12" s="4" t="s">
        <v>7</v>
      </c>
      <c r="Q12" s="162">
        <v>5</v>
      </c>
      <c r="R12" s="162">
        <v>4</v>
      </c>
      <c r="S12" s="162">
        <v>3</v>
      </c>
      <c r="T12" s="162">
        <v>1</v>
      </c>
      <c r="U12" s="162">
        <v>7</v>
      </c>
      <c r="V12" s="162">
        <v>6</v>
      </c>
      <c r="W12" s="162">
        <v>10</v>
      </c>
      <c r="X12" s="162">
        <v>8</v>
      </c>
      <c r="Y12" s="162">
        <v>7</v>
      </c>
      <c r="Z12" s="162">
        <v>6</v>
      </c>
      <c r="AA12" s="162">
        <v>6</v>
      </c>
      <c r="AB12" s="162">
        <v>6</v>
      </c>
      <c r="AC12" s="162">
        <v>6</v>
      </c>
      <c r="AD12" s="162">
        <v>5</v>
      </c>
      <c r="AE12" s="4" t="s">
        <v>7</v>
      </c>
      <c r="AF12" s="165">
        <f t="shared" si="0"/>
        <v>9.0579710144927539</v>
      </c>
      <c r="AG12" s="165">
        <f t="shared" si="0"/>
        <v>7.1813285457809695</v>
      </c>
      <c r="AH12" s="165">
        <f t="shared" si="0"/>
        <v>4.8701298701298699</v>
      </c>
      <c r="AI12" s="165">
        <f t="shared" si="0"/>
        <v>1.953125</v>
      </c>
      <c r="AJ12" s="165">
        <f t="shared" si="0"/>
        <v>11.925042589437819</v>
      </c>
      <c r="AK12" s="165">
        <f t="shared" si="0"/>
        <v>8.2191780821917817</v>
      </c>
      <c r="AL12" s="165">
        <f t="shared" si="0"/>
        <v>14.858841010401189</v>
      </c>
      <c r="AM12" s="165">
        <f t="shared" si="0"/>
        <v>12.326656394453005</v>
      </c>
      <c r="AN12" s="165">
        <f t="shared" si="0"/>
        <v>11.111111111111111</v>
      </c>
      <c r="AO12" s="165">
        <f t="shared" si="0"/>
        <v>9.8039215686274517</v>
      </c>
      <c r="AP12" s="165">
        <f t="shared" si="0"/>
        <v>9.9009900990099009</v>
      </c>
      <c r="AQ12" s="165">
        <f t="shared" si="0"/>
        <v>10.152284263959391</v>
      </c>
      <c r="AR12" s="165">
        <f t="shared" si="0"/>
        <v>10.398613518197573</v>
      </c>
      <c r="AS12" s="165">
        <f t="shared" si="0"/>
        <v>8.8339222614840995</v>
      </c>
    </row>
    <row r="13" spans="1:45">
      <c r="A13" s="4" t="s">
        <v>8</v>
      </c>
      <c r="B13" s="162">
        <v>833</v>
      </c>
      <c r="C13" s="162">
        <v>819</v>
      </c>
      <c r="D13" s="162">
        <v>858</v>
      </c>
      <c r="E13" s="162">
        <v>861</v>
      </c>
      <c r="F13" s="162">
        <v>884</v>
      </c>
      <c r="G13" s="162">
        <v>820</v>
      </c>
      <c r="H13" s="162">
        <v>756</v>
      </c>
      <c r="I13" s="162">
        <v>729</v>
      </c>
      <c r="J13" s="162">
        <v>708</v>
      </c>
      <c r="K13" s="162">
        <v>686</v>
      </c>
      <c r="L13" s="162">
        <v>662</v>
      </c>
      <c r="M13" s="162">
        <v>646</v>
      </c>
      <c r="N13" s="162">
        <v>630</v>
      </c>
      <c r="O13" s="162">
        <v>618</v>
      </c>
      <c r="P13" s="4" t="s">
        <v>8</v>
      </c>
      <c r="Q13" s="162">
        <v>11</v>
      </c>
      <c r="R13" s="162">
        <v>8</v>
      </c>
      <c r="S13" s="162">
        <v>12</v>
      </c>
      <c r="T13" s="162">
        <v>6</v>
      </c>
      <c r="U13" s="162">
        <v>13</v>
      </c>
      <c r="V13" s="162">
        <v>19</v>
      </c>
      <c r="W13" s="162">
        <v>10</v>
      </c>
      <c r="X13" s="162">
        <v>9</v>
      </c>
      <c r="Y13" s="162">
        <v>9</v>
      </c>
      <c r="Z13" s="162">
        <v>9</v>
      </c>
      <c r="AA13" s="162">
        <v>7</v>
      </c>
      <c r="AB13" s="162">
        <v>6</v>
      </c>
      <c r="AC13" s="162">
        <v>6</v>
      </c>
      <c r="AD13" s="162">
        <v>5</v>
      </c>
      <c r="AE13" s="4" t="s">
        <v>8</v>
      </c>
      <c r="AF13" s="165">
        <f t="shared" si="0"/>
        <v>13.205282112845138</v>
      </c>
      <c r="AG13" s="165">
        <f t="shared" si="0"/>
        <v>9.7680097680097688</v>
      </c>
      <c r="AH13" s="165">
        <f t="shared" si="0"/>
        <v>13.986013986013987</v>
      </c>
      <c r="AI13" s="165">
        <f t="shared" si="0"/>
        <v>6.968641114982578</v>
      </c>
      <c r="AJ13" s="165">
        <f t="shared" si="0"/>
        <v>14.705882352941176</v>
      </c>
      <c r="AK13" s="165">
        <f t="shared" si="0"/>
        <v>23.170731707317074</v>
      </c>
      <c r="AL13" s="165">
        <f t="shared" si="0"/>
        <v>13.227513227513228</v>
      </c>
      <c r="AM13" s="165">
        <f t="shared" si="0"/>
        <v>12.345679012345679</v>
      </c>
      <c r="AN13" s="165">
        <f t="shared" si="0"/>
        <v>12.711864406779661</v>
      </c>
      <c r="AO13" s="165">
        <f t="shared" si="0"/>
        <v>13.119533527696793</v>
      </c>
      <c r="AP13" s="165">
        <f t="shared" si="0"/>
        <v>10.574018126888218</v>
      </c>
      <c r="AQ13" s="165">
        <f t="shared" si="0"/>
        <v>9.2879256965944279</v>
      </c>
      <c r="AR13" s="165">
        <f t="shared" si="0"/>
        <v>9.5238095238095237</v>
      </c>
      <c r="AS13" s="165">
        <f t="shared" si="0"/>
        <v>8.090614886731391</v>
      </c>
    </row>
    <row r="14" spans="1:45" s="193" customFormat="1">
      <c r="A14" s="189" t="s">
        <v>9</v>
      </c>
      <c r="B14" s="190">
        <v>307</v>
      </c>
      <c r="C14" s="190">
        <v>341</v>
      </c>
      <c r="D14" s="190">
        <v>376</v>
      </c>
      <c r="E14" s="190">
        <v>353</v>
      </c>
      <c r="F14" s="190">
        <v>326</v>
      </c>
      <c r="G14" s="190">
        <v>300</v>
      </c>
      <c r="H14" s="190">
        <v>251</v>
      </c>
      <c r="I14" s="190">
        <v>249</v>
      </c>
      <c r="J14" s="190">
        <v>242</v>
      </c>
      <c r="K14" s="190">
        <v>240</v>
      </c>
      <c r="L14" s="190">
        <v>240</v>
      </c>
      <c r="M14" s="190">
        <v>238</v>
      </c>
      <c r="N14" s="190">
        <v>233</v>
      </c>
      <c r="O14" s="190">
        <v>229</v>
      </c>
      <c r="P14" s="189" t="s">
        <v>9</v>
      </c>
      <c r="Q14" s="190">
        <v>4</v>
      </c>
      <c r="R14" s="190">
        <v>4</v>
      </c>
      <c r="S14" s="190">
        <v>2</v>
      </c>
      <c r="T14" s="190">
        <v>3</v>
      </c>
      <c r="U14" s="190">
        <v>3</v>
      </c>
      <c r="V14" s="190">
        <v>4</v>
      </c>
      <c r="W14" s="190">
        <v>2</v>
      </c>
      <c r="X14" s="190">
        <v>2</v>
      </c>
      <c r="Y14" s="190">
        <v>2</v>
      </c>
      <c r="Z14" s="190">
        <v>2</v>
      </c>
      <c r="AA14" s="190">
        <v>2</v>
      </c>
      <c r="AB14" s="190">
        <v>2</v>
      </c>
      <c r="AC14" s="190">
        <v>2</v>
      </c>
      <c r="AD14" s="190">
        <v>2</v>
      </c>
      <c r="AE14" s="189" t="s">
        <v>9</v>
      </c>
      <c r="AF14" s="191">
        <f t="shared" si="0"/>
        <v>13.029315960912053</v>
      </c>
      <c r="AG14" s="191">
        <f t="shared" si="0"/>
        <v>11.730205278592376</v>
      </c>
      <c r="AH14" s="191">
        <f t="shared" si="0"/>
        <v>5.3191489361702127</v>
      </c>
      <c r="AI14" s="191">
        <f t="shared" si="0"/>
        <v>8.4985835694050991</v>
      </c>
      <c r="AJ14" s="191">
        <f t="shared" si="0"/>
        <v>9.2024539877300615</v>
      </c>
      <c r="AK14" s="191">
        <f t="shared" si="0"/>
        <v>13.333333333333334</v>
      </c>
      <c r="AL14" s="192">
        <f t="shared" si="0"/>
        <v>7.9681274900398407</v>
      </c>
      <c r="AM14" s="191">
        <f t="shared" si="0"/>
        <v>8.0321285140562253</v>
      </c>
      <c r="AN14" s="191">
        <f t="shared" si="0"/>
        <v>8.2644628099173545</v>
      </c>
      <c r="AO14" s="191">
        <f t="shared" si="0"/>
        <v>8.3333333333333339</v>
      </c>
      <c r="AP14" s="191">
        <f t="shared" si="0"/>
        <v>8.3333333333333339</v>
      </c>
      <c r="AQ14" s="191">
        <f t="shared" si="0"/>
        <v>8.4033613445378155</v>
      </c>
      <c r="AR14" s="191">
        <f t="shared" si="0"/>
        <v>8.5836909871244629</v>
      </c>
      <c r="AS14" s="191">
        <f t="shared" si="0"/>
        <v>8.7336244541484724</v>
      </c>
    </row>
    <row r="15" spans="1:45">
      <c r="A15" s="4" t="s">
        <v>10</v>
      </c>
      <c r="B15" s="162">
        <v>237</v>
      </c>
      <c r="C15" s="162">
        <v>256</v>
      </c>
      <c r="D15" s="162">
        <v>231</v>
      </c>
      <c r="E15" s="162">
        <v>224</v>
      </c>
      <c r="F15" s="162">
        <v>242</v>
      </c>
      <c r="G15" s="162">
        <v>215</v>
      </c>
      <c r="H15" s="162">
        <v>199</v>
      </c>
      <c r="I15" s="162">
        <v>192</v>
      </c>
      <c r="J15" s="162">
        <v>187</v>
      </c>
      <c r="K15" s="162">
        <v>181</v>
      </c>
      <c r="L15" s="162">
        <v>175</v>
      </c>
      <c r="M15" s="162">
        <v>171</v>
      </c>
      <c r="N15" s="162">
        <v>166</v>
      </c>
      <c r="O15" s="162">
        <v>163</v>
      </c>
      <c r="P15" s="4" t="s">
        <v>10</v>
      </c>
      <c r="Q15" s="162">
        <v>1</v>
      </c>
      <c r="R15" s="162">
        <v>2</v>
      </c>
      <c r="S15" s="162">
        <v>0</v>
      </c>
      <c r="T15" s="162">
        <v>0</v>
      </c>
      <c r="U15" s="162">
        <v>2</v>
      </c>
      <c r="V15" s="162">
        <v>3</v>
      </c>
      <c r="W15" s="162">
        <v>1</v>
      </c>
      <c r="X15" s="162">
        <v>1</v>
      </c>
      <c r="Y15" s="162">
        <v>1</v>
      </c>
      <c r="Z15" s="162">
        <v>1</v>
      </c>
      <c r="AA15" s="162">
        <v>1</v>
      </c>
      <c r="AB15" s="162">
        <v>1</v>
      </c>
      <c r="AC15" s="162">
        <v>1</v>
      </c>
      <c r="AD15" s="162">
        <v>1</v>
      </c>
      <c r="AE15" s="4" t="s">
        <v>10</v>
      </c>
      <c r="AF15" s="165">
        <f t="shared" si="0"/>
        <v>4.2194092827004219</v>
      </c>
      <c r="AG15" s="165">
        <f t="shared" si="0"/>
        <v>7.8125</v>
      </c>
      <c r="AH15" s="165">
        <f t="shared" si="0"/>
        <v>0</v>
      </c>
      <c r="AI15" s="165">
        <f t="shared" si="0"/>
        <v>0</v>
      </c>
      <c r="AJ15" s="165">
        <f t="shared" si="0"/>
        <v>8.2644628099173545</v>
      </c>
      <c r="AK15" s="165">
        <f t="shared" si="0"/>
        <v>13.953488372093023</v>
      </c>
      <c r="AL15" s="165">
        <f t="shared" si="0"/>
        <v>5.025125628140704</v>
      </c>
      <c r="AM15" s="165">
        <f t="shared" si="0"/>
        <v>5.208333333333333</v>
      </c>
      <c r="AN15" s="165">
        <f t="shared" si="0"/>
        <v>5.3475935828877006</v>
      </c>
      <c r="AO15" s="165">
        <f t="shared" si="0"/>
        <v>5.5248618784530388</v>
      </c>
      <c r="AP15" s="165">
        <f t="shared" si="0"/>
        <v>5.7142857142857144</v>
      </c>
      <c r="AQ15" s="165">
        <f t="shared" si="0"/>
        <v>5.8479532163742691</v>
      </c>
      <c r="AR15" s="165">
        <f t="shared" si="0"/>
        <v>6.024096385542169</v>
      </c>
      <c r="AS15" s="165">
        <f t="shared" si="0"/>
        <v>6.1349693251533743</v>
      </c>
    </row>
    <row r="16" spans="1:45">
      <c r="A16" s="4" t="s">
        <v>11</v>
      </c>
      <c r="B16" s="162">
        <v>710</v>
      </c>
      <c r="C16" s="162">
        <v>776</v>
      </c>
      <c r="D16" s="162">
        <v>748</v>
      </c>
      <c r="E16" s="162">
        <v>718</v>
      </c>
      <c r="F16" s="162">
        <v>666</v>
      </c>
      <c r="G16" s="162">
        <v>583</v>
      </c>
      <c r="H16" s="162">
        <v>538</v>
      </c>
      <c r="I16" s="162">
        <v>519</v>
      </c>
      <c r="J16" s="162">
        <v>504</v>
      </c>
      <c r="K16" s="162">
        <v>488</v>
      </c>
      <c r="L16" s="162">
        <v>482</v>
      </c>
      <c r="M16" s="162">
        <v>470</v>
      </c>
      <c r="N16" s="162">
        <v>466</v>
      </c>
      <c r="O16" s="162">
        <v>457</v>
      </c>
      <c r="P16" s="4" t="s">
        <v>11</v>
      </c>
      <c r="Q16" s="162">
        <v>8</v>
      </c>
      <c r="R16" s="162">
        <v>8</v>
      </c>
      <c r="S16" s="162">
        <v>11</v>
      </c>
      <c r="T16" s="162">
        <v>4</v>
      </c>
      <c r="U16" s="162">
        <v>8</v>
      </c>
      <c r="V16" s="162">
        <v>9</v>
      </c>
      <c r="W16" s="162">
        <v>6</v>
      </c>
      <c r="X16" s="162">
        <v>6</v>
      </c>
      <c r="Y16" s="162">
        <v>6</v>
      </c>
      <c r="Z16" s="162">
        <v>6</v>
      </c>
      <c r="AA16" s="162">
        <v>6</v>
      </c>
      <c r="AB16" s="162">
        <v>5</v>
      </c>
      <c r="AC16" s="162">
        <v>4</v>
      </c>
      <c r="AD16" s="162">
        <v>4</v>
      </c>
      <c r="AE16" s="4" t="s">
        <v>11</v>
      </c>
      <c r="AF16" s="165">
        <f t="shared" si="0"/>
        <v>11.267605633802816</v>
      </c>
      <c r="AG16" s="165">
        <f t="shared" si="0"/>
        <v>10.309278350515465</v>
      </c>
      <c r="AH16" s="165">
        <f t="shared" si="0"/>
        <v>14.705882352941176</v>
      </c>
      <c r="AI16" s="165">
        <f t="shared" si="0"/>
        <v>5.5710306406685239</v>
      </c>
      <c r="AJ16" s="165">
        <f t="shared" si="0"/>
        <v>12.012012012012011</v>
      </c>
      <c r="AK16" s="165">
        <f t="shared" si="0"/>
        <v>15.437392795883362</v>
      </c>
      <c r="AL16" s="165">
        <f t="shared" si="0"/>
        <v>11.152416356877323</v>
      </c>
      <c r="AM16" s="165">
        <f t="shared" si="0"/>
        <v>11.560693641618498</v>
      </c>
      <c r="AN16" s="165">
        <f t="shared" si="0"/>
        <v>11.904761904761905</v>
      </c>
      <c r="AO16" s="165">
        <f t="shared" si="0"/>
        <v>12.295081967213115</v>
      </c>
      <c r="AP16" s="165">
        <f t="shared" si="0"/>
        <v>12.448132780082988</v>
      </c>
      <c r="AQ16" s="165">
        <f t="shared" si="0"/>
        <v>10.638297872340425</v>
      </c>
      <c r="AR16" s="165">
        <f t="shared" si="0"/>
        <v>8.5836909871244629</v>
      </c>
      <c r="AS16" s="165">
        <f t="shared" si="0"/>
        <v>8.7527352297592991</v>
      </c>
    </row>
    <row r="17" spans="1:45">
      <c r="A17" s="4" t="s">
        <v>12</v>
      </c>
      <c r="B17" s="162">
        <v>105</v>
      </c>
      <c r="C17" s="162">
        <v>233</v>
      </c>
      <c r="D17" s="162">
        <v>180</v>
      </c>
      <c r="E17" s="162">
        <v>219</v>
      </c>
      <c r="F17" s="162">
        <v>185</v>
      </c>
      <c r="G17" s="162">
        <v>180</v>
      </c>
      <c r="H17" s="162">
        <v>167</v>
      </c>
      <c r="I17" s="162">
        <v>161</v>
      </c>
      <c r="J17" s="162">
        <v>157</v>
      </c>
      <c r="K17" s="162">
        <v>152</v>
      </c>
      <c r="L17" s="162">
        <v>144</v>
      </c>
      <c r="M17" s="162">
        <v>141</v>
      </c>
      <c r="N17" s="162">
        <v>136</v>
      </c>
      <c r="O17" s="162">
        <v>134</v>
      </c>
      <c r="P17" s="4" t="s">
        <v>12</v>
      </c>
      <c r="Q17" s="162">
        <v>0</v>
      </c>
      <c r="R17" s="162">
        <v>3</v>
      </c>
      <c r="S17" s="162">
        <v>5</v>
      </c>
      <c r="T17" s="162">
        <v>4</v>
      </c>
      <c r="U17" s="162">
        <v>2</v>
      </c>
      <c r="V17" s="162">
        <v>1</v>
      </c>
      <c r="W17" s="162">
        <v>1</v>
      </c>
      <c r="X17" s="162">
        <v>1</v>
      </c>
      <c r="Y17" s="162">
        <v>1</v>
      </c>
      <c r="Z17" s="162">
        <v>1</v>
      </c>
      <c r="AA17" s="162">
        <v>1</v>
      </c>
      <c r="AB17" s="162">
        <v>1</v>
      </c>
      <c r="AC17" s="162">
        <v>1</v>
      </c>
      <c r="AD17" s="162">
        <v>1</v>
      </c>
      <c r="AE17" s="4" t="s">
        <v>12</v>
      </c>
      <c r="AF17" s="165">
        <f t="shared" si="0"/>
        <v>0</v>
      </c>
      <c r="AG17" s="165">
        <f t="shared" si="0"/>
        <v>12.875536480686696</v>
      </c>
      <c r="AH17" s="165">
        <f t="shared" si="0"/>
        <v>27.777777777777779</v>
      </c>
      <c r="AI17" s="165">
        <f t="shared" si="0"/>
        <v>18.264840182648403</v>
      </c>
      <c r="AJ17" s="165">
        <f t="shared" si="0"/>
        <v>10.810810810810811</v>
      </c>
      <c r="AK17" s="165">
        <f t="shared" si="0"/>
        <v>5.5555555555555554</v>
      </c>
      <c r="AL17" s="165">
        <f t="shared" si="0"/>
        <v>5.9880239520958085</v>
      </c>
      <c r="AM17" s="165">
        <f t="shared" si="0"/>
        <v>6.2111801242236027</v>
      </c>
      <c r="AN17" s="165">
        <f t="shared" si="0"/>
        <v>6.369426751592357</v>
      </c>
      <c r="AO17" s="165">
        <f t="shared" si="0"/>
        <v>6.5789473684210522</v>
      </c>
      <c r="AP17" s="165">
        <f t="shared" si="0"/>
        <v>6.9444444444444446</v>
      </c>
      <c r="AQ17" s="165">
        <f t="shared" si="0"/>
        <v>7.0921985815602833</v>
      </c>
      <c r="AR17" s="165">
        <f t="shared" si="0"/>
        <v>7.3529411764705879</v>
      </c>
      <c r="AS17" s="165">
        <f t="shared" si="0"/>
        <v>7.4626865671641793</v>
      </c>
    </row>
    <row r="18" spans="1:45">
      <c r="A18" s="4" t="s">
        <v>171</v>
      </c>
      <c r="B18" s="162">
        <v>313</v>
      </c>
      <c r="C18" s="162">
        <v>393</v>
      </c>
      <c r="D18" s="162">
        <v>400</v>
      </c>
      <c r="E18" s="162">
        <v>416</v>
      </c>
      <c r="F18" s="162">
        <v>386</v>
      </c>
      <c r="G18" s="162">
        <v>423</v>
      </c>
      <c r="H18" s="162">
        <v>391</v>
      </c>
      <c r="I18" s="162">
        <v>377</v>
      </c>
      <c r="J18" s="162">
        <v>366</v>
      </c>
      <c r="K18" s="162">
        <v>355</v>
      </c>
      <c r="L18" s="162">
        <v>342</v>
      </c>
      <c r="M18" s="162">
        <v>334</v>
      </c>
      <c r="N18" s="162">
        <v>330</v>
      </c>
      <c r="O18" s="162">
        <v>324</v>
      </c>
      <c r="P18" s="4" t="s">
        <v>171</v>
      </c>
      <c r="Q18" s="162">
        <v>3</v>
      </c>
      <c r="R18" s="162">
        <v>6</v>
      </c>
      <c r="S18" s="162">
        <v>3</v>
      </c>
      <c r="T18" s="162">
        <v>6</v>
      </c>
      <c r="U18" s="162">
        <v>4</v>
      </c>
      <c r="V18" s="162">
        <v>2</v>
      </c>
      <c r="W18" s="162">
        <v>3</v>
      </c>
      <c r="X18" s="162">
        <v>3</v>
      </c>
      <c r="Y18" s="162">
        <v>3</v>
      </c>
      <c r="Z18" s="162">
        <v>2</v>
      </c>
      <c r="AA18" s="162">
        <v>2</v>
      </c>
      <c r="AB18" s="162">
        <v>2</v>
      </c>
      <c r="AC18" s="162">
        <v>2</v>
      </c>
      <c r="AD18" s="162">
        <v>2</v>
      </c>
      <c r="AE18" s="4" t="s">
        <v>171</v>
      </c>
      <c r="AF18" s="165">
        <f t="shared" si="0"/>
        <v>9.5846645367412133</v>
      </c>
      <c r="AG18" s="165">
        <f t="shared" si="0"/>
        <v>15.267175572519085</v>
      </c>
      <c r="AH18" s="165">
        <f t="shared" si="0"/>
        <v>7.5</v>
      </c>
      <c r="AI18" s="165">
        <f t="shared" si="0"/>
        <v>14.423076923076923</v>
      </c>
      <c r="AJ18" s="165">
        <f t="shared" si="0"/>
        <v>10.362694300518134</v>
      </c>
      <c r="AK18" s="165">
        <f t="shared" si="0"/>
        <v>4.7281323877068555</v>
      </c>
      <c r="AL18" s="165">
        <f t="shared" si="0"/>
        <v>7.6726342710997439</v>
      </c>
      <c r="AM18" s="165">
        <f t="shared" si="0"/>
        <v>7.9575596816976129</v>
      </c>
      <c r="AN18" s="165">
        <f t="shared" si="0"/>
        <v>8.1967213114754092</v>
      </c>
      <c r="AO18" s="165">
        <f t="shared" si="0"/>
        <v>5.6338028169014081</v>
      </c>
      <c r="AP18" s="165">
        <f t="shared" si="0"/>
        <v>5.8479532163742691</v>
      </c>
      <c r="AQ18" s="165">
        <f t="shared" si="0"/>
        <v>5.9880239520958085</v>
      </c>
      <c r="AR18" s="165">
        <f t="shared" si="0"/>
        <v>6.0606060606060606</v>
      </c>
      <c r="AS18" s="165">
        <f t="shared" si="0"/>
        <v>6.1728395061728394</v>
      </c>
    </row>
    <row r="19" spans="1:45">
      <c r="A19" s="4" t="s">
        <v>14</v>
      </c>
      <c r="B19" s="162">
        <v>99</v>
      </c>
      <c r="C19" s="162">
        <v>100</v>
      </c>
      <c r="D19" s="162">
        <v>117</v>
      </c>
      <c r="E19" s="162">
        <v>115</v>
      </c>
      <c r="F19" s="162">
        <v>107</v>
      </c>
      <c r="G19" s="162">
        <v>99</v>
      </c>
      <c r="H19" s="162">
        <v>93</v>
      </c>
      <c r="I19" s="162">
        <v>90</v>
      </c>
      <c r="J19" s="162">
        <v>88</v>
      </c>
      <c r="K19" s="162">
        <v>85</v>
      </c>
      <c r="L19" s="162">
        <v>80</v>
      </c>
      <c r="M19" s="162">
        <v>80</v>
      </c>
      <c r="N19" s="162">
        <v>77</v>
      </c>
      <c r="O19" s="162">
        <v>76</v>
      </c>
      <c r="P19" s="4" t="s">
        <v>14</v>
      </c>
      <c r="Q19" s="162">
        <v>1</v>
      </c>
      <c r="R19" s="162">
        <v>2</v>
      </c>
      <c r="S19" s="162">
        <v>2</v>
      </c>
      <c r="T19" s="162">
        <v>2</v>
      </c>
      <c r="U19" s="162">
        <v>1</v>
      </c>
      <c r="V19" s="162">
        <v>2</v>
      </c>
      <c r="W19" s="162">
        <v>1</v>
      </c>
      <c r="X19" s="162">
        <v>1</v>
      </c>
      <c r="Y19" s="162">
        <v>1</v>
      </c>
      <c r="Z19" s="162">
        <v>1</v>
      </c>
      <c r="AA19" s="162">
        <v>1</v>
      </c>
      <c r="AB19" s="162">
        <v>1</v>
      </c>
      <c r="AC19" s="162">
        <v>1</v>
      </c>
      <c r="AD19" s="162">
        <v>1</v>
      </c>
      <c r="AE19" s="4" t="s">
        <v>14</v>
      </c>
      <c r="AF19" s="165">
        <f t="shared" si="0"/>
        <v>10.1010101010101</v>
      </c>
      <c r="AG19" s="165">
        <f t="shared" si="0"/>
        <v>20</v>
      </c>
      <c r="AH19" s="165">
        <f t="shared" si="0"/>
        <v>17.094017094017094</v>
      </c>
      <c r="AI19" s="165">
        <f t="shared" si="0"/>
        <v>17.391304347826086</v>
      </c>
      <c r="AJ19" s="165">
        <f t="shared" si="0"/>
        <v>9.3457943925233646</v>
      </c>
      <c r="AK19" s="165">
        <f t="shared" si="0"/>
        <v>20.202020202020201</v>
      </c>
      <c r="AL19" s="165">
        <f t="shared" si="0"/>
        <v>10.75268817204301</v>
      </c>
      <c r="AM19" s="165">
        <f t="shared" si="0"/>
        <v>11.111111111111111</v>
      </c>
      <c r="AN19" s="165">
        <f t="shared" si="0"/>
        <v>11.363636363636363</v>
      </c>
      <c r="AO19" s="165">
        <f t="shared" si="0"/>
        <v>11.764705882352942</v>
      </c>
      <c r="AP19" s="165">
        <f t="shared" si="0"/>
        <v>12.5</v>
      </c>
      <c r="AQ19" s="165">
        <f t="shared" si="0"/>
        <v>12.5</v>
      </c>
      <c r="AR19" s="165">
        <f t="shared" si="0"/>
        <v>12.987012987012987</v>
      </c>
      <c r="AS19" s="165">
        <f t="shared" si="0"/>
        <v>13.157894736842104</v>
      </c>
    </row>
    <row r="20" spans="1:45">
      <c r="A20" s="4" t="s">
        <v>15</v>
      </c>
      <c r="B20" s="162">
        <v>479</v>
      </c>
      <c r="C20" s="162">
        <v>499</v>
      </c>
      <c r="D20" s="162">
        <v>442</v>
      </c>
      <c r="E20" s="162">
        <v>491</v>
      </c>
      <c r="F20" s="162">
        <v>398</v>
      </c>
      <c r="G20" s="162">
        <v>415</v>
      </c>
      <c r="H20" s="162">
        <v>383</v>
      </c>
      <c r="I20" s="162">
        <v>368</v>
      </c>
      <c r="J20" s="162">
        <v>357</v>
      </c>
      <c r="K20" s="162">
        <v>346</v>
      </c>
      <c r="L20" s="162">
        <v>341</v>
      </c>
      <c r="M20" s="162">
        <v>332</v>
      </c>
      <c r="N20" s="162">
        <v>328</v>
      </c>
      <c r="O20" s="162">
        <v>321</v>
      </c>
      <c r="P20" s="4" t="s">
        <v>15</v>
      </c>
      <c r="Q20" s="162">
        <v>9</v>
      </c>
      <c r="R20" s="162">
        <v>4</v>
      </c>
      <c r="S20" s="162">
        <v>1</v>
      </c>
      <c r="T20" s="162">
        <v>1</v>
      </c>
      <c r="U20" s="162">
        <v>4</v>
      </c>
      <c r="V20" s="162">
        <v>8</v>
      </c>
      <c r="W20" s="162">
        <v>5</v>
      </c>
      <c r="X20" s="162">
        <v>4</v>
      </c>
      <c r="Y20" s="162">
        <v>3</v>
      </c>
      <c r="Z20" s="162">
        <v>3</v>
      </c>
      <c r="AA20" s="162">
        <v>3</v>
      </c>
      <c r="AB20" s="162">
        <v>2</v>
      </c>
      <c r="AC20" s="162">
        <v>2</v>
      </c>
      <c r="AD20" s="162">
        <v>2</v>
      </c>
      <c r="AE20" s="4" t="s">
        <v>15</v>
      </c>
      <c r="AF20" s="165">
        <f t="shared" si="0"/>
        <v>18.789144050104383</v>
      </c>
      <c r="AG20" s="165">
        <f t="shared" si="0"/>
        <v>8.0160320641282556</v>
      </c>
      <c r="AH20" s="165">
        <f t="shared" si="0"/>
        <v>2.2624434389140271</v>
      </c>
      <c r="AI20" s="165">
        <f t="shared" si="0"/>
        <v>2.0366598778004072</v>
      </c>
      <c r="AJ20" s="165">
        <f t="shared" si="0"/>
        <v>10.050251256281408</v>
      </c>
      <c r="AK20" s="165">
        <f t="shared" si="0"/>
        <v>19.277108433734941</v>
      </c>
      <c r="AL20" s="165">
        <f t="shared" si="0"/>
        <v>13.054830287206267</v>
      </c>
      <c r="AM20" s="165">
        <f t="shared" si="0"/>
        <v>10.869565217391305</v>
      </c>
      <c r="AN20" s="165">
        <f t="shared" si="0"/>
        <v>8.4033613445378155</v>
      </c>
      <c r="AO20" s="165">
        <f t="shared" si="0"/>
        <v>8.6705202312138727</v>
      </c>
      <c r="AP20" s="165">
        <f t="shared" si="0"/>
        <v>8.7976539589442808</v>
      </c>
      <c r="AQ20" s="165">
        <f t="shared" si="0"/>
        <v>6.024096385542169</v>
      </c>
      <c r="AR20" s="165">
        <f t="shared" si="0"/>
        <v>6.0975609756097562</v>
      </c>
      <c r="AS20" s="165">
        <f t="shared" si="0"/>
        <v>6.2305295950155761</v>
      </c>
    </row>
    <row r="21" spans="1:45">
      <c r="A21" s="4" t="s">
        <v>172</v>
      </c>
      <c r="B21" s="162">
        <v>182</v>
      </c>
      <c r="C21" s="162">
        <v>229</v>
      </c>
      <c r="D21" s="162">
        <v>199</v>
      </c>
      <c r="E21" s="162">
        <v>180</v>
      </c>
      <c r="F21" s="162">
        <v>170</v>
      </c>
      <c r="G21" s="162">
        <v>147</v>
      </c>
      <c r="H21" s="162">
        <v>137</v>
      </c>
      <c r="I21" s="162">
        <v>132</v>
      </c>
      <c r="J21" s="162">
        <v>128</v>
      </c>
      <c r="K21" s="162">
        <v>124</v>
      </c>
      <c r="L21" s="162">
        <v>118</v>
      </c>
      <c r="M21" s="162">
        <v>115</v>
      </c>
      <c r="N21" s="162">
        <v>111</v>
      </c>
      <c r="O21" s="162">
        <v>108</v>
      </c>
      <c r="P21" s="4" t="s">
        <v>172</v>
      </c>
      <c r="Q21" s="162">
        <v>0</v>
      </c>
      <c r="R21" s="162">
        <v>3</v>
      </c>
      <c r="S21" s="162">
        <v>2</v>
      </c>
      <c r="T21" s="162">
        <v>3</v>
      </c>
      <c r="U21" s="162">
        <v>2</v>
      </c>
      <c r="V21" s="162">
        <v>2</v>
      </c>
      <c r="W21" s="162">
        <v>1</v>
      </c>
      <c r="X21" s="162">
        <v>1</v>
      </c>
      <c r="Y21" s="162">
        <v>1</v>
      </c>
      <c r="Z21" s="162">
        <v>1</v>
      </c>
      <c r="AA21" s="162">
        <v>1</v>
      </c>
      <c r="AB21" s="162">
        <v>1</v>
      </c>
      <c r="AC21" s="162">
        <v>1</v>
      </c>
      <c r="AD21" s="162">
        <v>1</v>
      </c>
      <c r="AE21" s="4" t="s">
        <v>172</v>
      </c>
      <c r="AF21" s="165">
        <f t="shared" ref="AF21:AS36" si="1">Q21*1000/B21</f>
        <v>0</v>
      </c>
      <c r="AG21" s="165">
        <f t="shared" si="1"/>
        <v>13.100436681222707</v>
      </c>
      <c r="AH21" s="165">
        <f t="shared" si="1"/>
        <v>10.050251256281408</v>
      </c>
      <c r="AI21" s="165">
        <f t="shared" si="1"/>
        <v>16.666666666666668</v>
      </c>
      <c r="AJ21" s="165">
        <f t="shared" si="1"/>
        <v>11.764705882352942</v>
      </c>
      <c r="AK21" s="165">
        <f t="shared" si="1"/>
        <v>13.605442176870747</v>
      </c>
      <c r="AL21" s="165">
        <f t="shared" si="1"/>
        <v>7.2992700729927007</v>
      </c>
      <c r="AM21" s="165">
        <f t="shared" si="1"/>
        <v>7.5757575757575761</v>
      </c>
      <c r="AN21" s="165">
        <f t="shared" si="1"/>
        <v>7.8125</v>
      </c>
      <c r="AO21" s="165">
        <f t="shared" si="1"/>
        <v>8.064516129032258</v>
      </c>
      <c r="AP21" s="165">
        <f t="shared" si="1"/>
        <v>8.4745762711864412</v>
      </c>
      <c r="AQ21" s="165">
        <f t="shared" si="1"/>
        <v>8.695652173913043</v>
      </c>
      <c r="AR21" s="165">
        <f t="shared" si="1"/>
        <v>9.0090090090090094</v>
      </c>
      <c r="AS21" s="165">
        <f t="shared" si="1"/>
        <v>9.2592592592592595</v>
      </c>
    </row>
    <row r="22" spans="1:45">
      <c r="A22" s="4" t="s">
        <v>17</v>
      </c>
      <c r="B22" s="162">
        <v>569</v>
      </c>
      <c r="C22" s="162">
        <v>765</v>
      </c>
      <c r="D22" s="162">
        <v>770</v>
      </c>
      <c r="E22" s="162">
        <v>732</v>
      </c>
      <c r="F22" s="162">
        <v>687</v>
      </c>
      <c r="G22" s="162">
        <v>677</v>
      </c>
      <c r="H22" s="162">
        <v>624</v>
      </c>
      <c r="I22" s="162">
        <v>601</v>
      </c>
      <c r="J22" s="162">
        <v>584</v>
      </c>
      <c r="K22" s="162">
        <v>566</v>
      </c>
      <c r="L22" s="162">
        <v>548</v>
      </c>
      <c r="M22" s="162">
        <v>534</v>
      </c>
      <c r="N22" s="162">
        <v>521</v>
      </c>
      <c r="O22" s="162">
        <v>510</v>
      </c>
      <c r="P22" s="4" t="s">
        <v>17</v>
      </c>
      <c r="Q22" s="162">
        <v>13</v>
      </c>
      <c r="R22" s="162">
        <v>7</v>
      </c>
      <c r="S22" s="162">
        <v>7</v>
      </c>
      <c r="T22" s="162">
        <v>8</v>
      </c>
      <c r="U22" s="162">
        <v>4</v>
      </c>
      <c r="V22" s="162">
        <v>8</v>
      </c>
      <c r="W22" s="162">
        <v>7</v>
      </c>
      <c r="X22" s="162">
        <v>7</v>
      </c>
      <c r="Y22" s="162">
        <v>6</v>
      </c>
      <c r="Z22" s="162">
        <v>6</v>
      </c>
      <c r="AA22" s="162">
        <v>6</v>
      </c>
      <c r="AB22" s="162">
        <v>4</v>
      </c>
      <c r="AC22" s="162">
        <v>4</v>
      </c>
      <c r="AD22" s="162">
        <v>4</v>
      </c>
      <c r="AE22" s="4" t="s">
        <v>17</v>
      </c>
      <c r="AF22" s="165">
        <f t="shared" si="1"/>
        <v>22.847100175746924</v>
      </c>
      <c r="AG22" s="165">
        <f t="shared" si="1"/>
        <v>9.1503267973856204</v>
      </c>
      <c r="AH22" s="165">
        <f t="shared" si="1"/>
        <v>9.0909090909090917</v>
      </c>
      <c r="AI22" s="165">
        <f t="shared" si="1"/>
        <v>10.928961748633879</v>
      </c>
      <c r="AJ22" s="165">
        <f t="shared" si="1"/>
        <v>5.8224163027656477</v>
      </c>
      <c r="AK22" s="165">
        <f t="shared" si="1"/>
        <v>11.816838995568686</v>
      </c>
      <c r="AL22" s="165">
        <f t="shared" si="1"/>
        <v>11.217948717948717</v>
      </c>
      <c r="AM22" s="165">
        <f t="shared" si="1"/>
        <v>11.647254575707155</v>
      </c>
      <c r="AN22" s="165">
        <f t="shared" si="1"/>
        <v>10.273972602739725</v>
      </c>
      <c r="AO22" s="165">
        <f t="shared" si="1"/>
        <v>10.600706713780919</v>
      </c>
      <c r="AP22" s="165">
        <f t="shared" si="1"/>
        <v>10.948905109489051</v>
      </c>
      <c r="AQ22" s="165">
        <f t="shared" si="1"/>
        <v>7.4906367041198498</v>
      </c>
      <c r="AR22" s="165">
        <f t="shared" si="1"/>
        <v>7.6775431861804222</v>
      </c>
      <c r="AS22" s="165">
        <f t="shared" si="1"/>
        <v>7.8431372549019605</v>
      </c>
    </row>
    <row r="23" spans="1:45">
      <c r="A23" s="4" t="s">
        <v>18</v>
      </c>
      <c r="B23" s="162">
        <v>208</v>
      </c>
      <c r="C23" s="162">
        <v>228</v>
      </c>
      <c r="D23" s="162">
        <v>220</v>
      </c>
      <c r="E23" s="162">
        <v>222</v>
      </c>
      <c r="F23" s="162">
        <v>197</v>
      </c>
      <c r="G23" s="162">
        <v>263</v>
      </c>
      <c r="H23" s="162">
        <v>242</v>
      </c>
      <c r="I23" s="162">
        <v>233</v>
      </c>
      <c r="J23" s="162">
        <v>227</v>
      </c>
      <c r="K23" s="162">
        <v>220</v>
      </c>
      <c r="L23" s="162">
        <v>211</v>
      </c>
      <c r="M23" s="162">
        <v>205</v>
      </c>
      <c r="N23" s="162">
        <v>200</v>
      </c>
      <c r="O23" s="162">
        <v>196</v>
      </c>
      <c r="P23" s="4" t="s">
        <v>18</v>
      </c>
      <c r="Q23" s="162">
        <v>1</v>
      </c>
      <c r="R23" s="162">
        <v>2</v>
      </c>
      <c r="S23" s="162">
        <v>5</v>
      </c>
      <c r="T23" s="162">
        <v>2</v>
      </c>
      <c r="U23" s="162">
        <v>3</v>
      </c>
      <c r="V23" s="162">
        <v>0</v>
      </c>
      <c r="W23" s="162">
        <v>1</v>
      </c>
      <c r="X23" s="162">
        <v>1</v>
      </c>
      <c r="Y23" s="162">
        <v>1</v>
      </c>
      <c r="Z23" s="162">
        <v>1</v>
      </c>
      <c r="AA23" s="162">
        <v>1</v>
      </c>
      <c r="AB23" s="162">
        <v>1</v>
      </c>
      <c r="AC23" s="162">
        <v>1</v>
      </c>
      <c r="AD23" s="162">
        <v>1</v>
      </c>
      <c r="AE23" s="4" t="s">
        <v>18</v>
      </c>
      <c r="AF23" s="165">
        <f t="shared" si="1"/>
        <v>4.8076923076923075</v>
      </c>
      <c r="AG23" s="165">
        <f t="shared" si="1"/>
        <v>8.7719298245614041</v>
      </c>
      <c r="AH23" s="165">
        <f t="shared" si="1"/>
        <v>22.727272727272727</v>
      </c>
      <c r="AI23" s="165">
        <f t="shared" si="1"/>
        <v>9.0090090090090094</v>
      </c>
      <c r="AJ23" s="165">
        <f t="shared" si="1"/>
        <v>15.228426395939087</v>
      </c>
      <c r="AK23" s="165">
        <f t="shared" si="1"/>
        <v>0</v>
      </c>
      <c r="AL23" s="165">
        <f t="shared" si="1"/>
        <v>4.1322314049586772</v>
      </c>
      <c r="AM23" s="165">
        <f t="shared" si="1"/>
        <v>4.2918454935622314</v>
      </c>
      <c r="AN23" s="165">
        <f t="shared" si="1"/>
        <v>4.4052863436123344</v>
      </c>
      <c r="AO23" s="165">
        <f t="shared" si="1"/>
        <v>4.5454545454545459</v>
      </c>
      <c r="AP23" s="165">
        <f t="shared" si="1"/>
        <v>4.7393364928909953</v>
      </c>
      <c r="AQ23" s="165">
        <f t="shared" si="1"/>
        <v>4.8780487804878048</v>
      </c>
      <c r="AR23" s="165">
        <f t="shared" si="1"/>
        <v>5</v>
      </c>
      <c r="AS23" s="165">
        <f t="shared" si="1"/>
        <v>5.1020408163265305</v>
      </c>
    </row>
    <row r="24" spans="1:45" s="193" customFormat="1">
      <c r="A24" s="189" t="s">
        <v>19</v>
      </c>
      <c r="B24" s="190">
        <v>390</v>
      </c>
      <c r="C24" s="190">
        <v>373</v>
      </c>
      <c r="D24" s="190">
        <v>479</v>
      </c>
      <c r="E24" s="190">
        <v>422</v>
      </c>
      <c r="F24" s="190">
        <v>388</v>
      </c>
      <c r="G24" s="190">
        <v>450</v>
      </c>
      <c r="H24" s="190">
        <v>415</v>
      </c>
      <c r="I24" s="190">
        <v>399</v>
      </c>
      <c r="J24" s="190">
        <v>387</v>
      </c>
      <c r="K24" s="190">
        <v>376</v>
      </c>
      <c r="L24" s="190">
        <v>363</v>
      </c>
      <c r="M24" s="190">
        <v>353</v>
      </c>
      <c r="N24" s="190">
        <v>344</v>
      </c>
      <c r="O24" s="190">
        <v>337</v>
      </c>
      <c r="P24" s="189" t="s">
        <v>19</v>
      </c>
      <c r="Q24" s="190">
        <v>8</v>
      </c>
      <c r="R24" s="190">
        <v>9</v>
      </c>
      <c r="S24" s="190">
        <v>11</v>
      </c>
      <c r="T24" s="190">
        <v>10</v>
      </c>
      <c r="U24" s="190">
        <v>8</v>
      </c>
      <c r="V24" s="190">
        <v>5</v>
      </c>
      <c r="W24" s="190">
        <v>4</v>
      </c>
      <c r="X24" s="190">
        <v>4</v>
      </c>
      <c r="Y24" s="190">
        <v>4</v>
      </c>
      <c r="Z24" s="190">
        <v>4</v>
      </c>
      <c r="AA24" s="190">
        <v>3</v>
      </c>
      <c r="AB24" s="190">
        <v>3</v>
      </c>
      <c r="AC24" s="190">
        <v>3</v>
      </c>
      <c r="AD24" s="190">
        <v>3</v>
      </c>
      <c r="AE24" s="189" t="s">
        <v>19</v>
      </c>
      <c r="AF24" s="191">
        <f t="shared" si="1"/>
        <v>20.512820512820515</v>
      </c>
      <c r="AG24" s="191">
        <f t="shared" si="1"/>
        <v>24.128686327077748</v>
      </c>
      <c r="AH24" s="191">
        <f t="shared" si="1"/>
        <v>22.964509394572026</v>
      </c>
      <c r="AI24" s="191">
        <f t="shared" si="1"/>
        <v>23.696682464454977</v>
      </c>
      <c r="AJ24" s="191">
        <f t="shared" si="1"/>
        <v>20.618556701030929</v>
      </c>
      <c r="AK24" s="191">
        <f t="shared" si="1"/>
        <v>11.111111111111111</v>
      </c>
      <c r="AL24" s="191">
        <f t="shared" si="1"/>
        <v>9.6385542168674707</v>
      </c>
      <c r="AM24" s="191">
        <f t="shared" si="1"/>
        <v>10.025062656641603</v>
      </c>
      <c r="AN24" s="191">
        <f t="shared" si="1"/>
        <v>10.335917312661499</v>
      </c>
      <c r="AO24" s="191">
        <f t="shared" si="1"/>
        <v>10.638297872340425</v>
      </c>
      <c r="AP24" s="191">
        <f t="shared" si="1"/>
        <v>8.2644628099173545</v>
      </c>
      <c r="AQ24" s="191">
        <f t="shared" si="1"/>
        <v>8.4985835694050991</v>
      </c>
      <c r="AR24" s="191">
        <f t="shared" si="1"/>
        <v>8.720930232558139</v>
      </c>
      <c r="AS24" s="191">
        <f t="shared" si="1"/>
        <v>8.9020771513353107</v>
      </c>
    </row>
    <row r="25" spans="1:45">
      <c r="A25" s="4" t="s">
        <v>20</v>
      </c>
      <c r="B25" s="162">
        <v>315</v>
      </c>
      <c r="C25" s="162">
        <v>400</v>
      </c>
      <c r="D25" s="162">
        <v>360</v>
      </c>
      <c r="E25" s="162">
        <v>338</v>
      </c>
      <c r="F25" s="162">
        <v>347</v>
      </c>
      <c r="G25" s="162">
        <v>300</v>
      </c>
      <c r="H25" s="162">
        <v>277</v>
      </c>
      <c r="I25" s="162">
        <v>265</v>
      </c>
      <c r="J25" s="162">
        <v>258</v>
      </c>
      <c r="K25" s="162">
        <v>251</v>
      </c>
      <c r="L25" s="162">
        <v>242</v>
      </c>
      <c r="M25" s="162">
        <v>235</v>
      </c>
      <c r="N25" s="162">
        <v>228</v>
      </c>
      <c r="O25" s="162">
        <v>223</v>
      </c>
      <c r="P25" s="4" t="s">
        <v>20</v>
      </c>
      <c r="Q25" s="162">
        <v>5</v>
      </c>
      <c r="R25" s="162">
        <v>5</v>
      </c>
      <c r="S25" s="162">
        <v>5</v>
      </c>
      <c r="T25" s="162">
        <v>2</v>
      </c>
      <c r="U25" s="162">
        <v>3</v>
      </c>
      <c r="V25" s="162">
        <v>3</v>
      </c>
      <c r="W25" s="162">
        <v>3</v>
      </c>
      <c r="X25" s="162">
        <v>3</v>
      </c>
      <c r="Y25" s="162">
        <v>2</v>
      </c>
      <c r="Z25" s="162">
        <v>2</v>
      </c>
      <c r="AA25" s="162">
        <v>2</v>
      </c>
      <c r="AB25" s="162">
        <v>2</v>
      </c>
      <c r="AC25" s="162">
        <v>2</v>
      </c>
      <c r="AD25" s="162">
        <v>2</v>
      </c>
      <c r="AE25" s="4" t="s">
        <v>20</v>
      </c>
      <c r="AF25" s="165">
        <f t="shared" si="1"/>
        <v>15.873015873015873</v>
      </c>
      <c r="AG25" s="165">
        <f t="shared" si="1"/>
        <v>12.5</v>
      </c>
      <c r="AH25" s="165">
        <f t="shared" si="1"/>
        <v>13.888888888888889</v>
      </c>
      <c r="AI25" s="165">
        <f t="shared" si="1"/>
        <v>5.9171597633136095</v>
      </c>
      <c r="AJ25" s="165">
        <f t="shared" si="1"/>
        <v>8.6455331412103753</v>
      </c>
      <c r="AK25" s="165">
        <f t="shared" si="1"/>
        <v>10</v>
      </c>
      <c r="AL25" s="165">
        <f t="shared" si="1"/>
        <v>10.830324909747292</v>
      </c>
      <c r="AM25" s="165">
        <f t="shared" si="1"/>
        <v>11.320754716981131</v>
      </c>
      <c r="AN25" s="165">
        <f t="shared" si="1"/>
        <v>7.7519379844961236</v>
      </c>
      <c r="AO25" s="165">
        <f t="shared" si="1"/>
        <v>7.9681274900398407</v>
      </c>
      <c r="AP25" s="165">
        <f t="shared" si="1"/>
        <v>8.2644628099173545</v>
      </c>
      <c r="AQ25" s="165">
        <f t="shared" si="1"/>
        <v>8.5106382978723403</v>
      </c>
      <c r="AR25" s="165">
        <f t="shared" si="1"/>
        <v>8.7719298245614041</v>
      </c>
      <c r="AS25" s="165">
        <f t="shared" si="1"/>
        <v>8.9686098654708513</v>
      </c>
    </row>
    <row r="26" spans="1:45">
      <c r="A26" s="4" t="s">
        <v>283</v>
      </c>
      <c r="B26" s="162"/>
      <c r="C26" s="162">
        <v>339</v>
      </c>
      <c r="D26" s="162">
        <v>336</v>
      </c>
      <c r="E26" s="162">
        <v>296</v>
      </c>
      <c r="F26" s="162">
        <v>365</v>
      </c>
      <c r="G26" s="162">
        <v>275</v>
      </c>
      <c r="H26" s="162">
        <v>254</v>
      </c>
      <c r="I26" s="162">
        <v>243</v>
      </c>
      <c r="J26" s="162">
        <v>236</v>
      </c>
      <c r="K26" s="162">
        <v>228</v>
      </c>
      <c r="L26" s="162">
        <v>220</v>
      </c>
      <c r="M26" s="162">
        <v>214</v>
      </c>
      <c r="N26" s="162">
        <v>209</v>
      </c>
      <c r="O26" s="162">
        <v>204</v>
      </c>
      <c r="P26" s="4" t="s">
        <v>283</v>
      </c>
      <c r="Q26" s="162"/>
      <c r="R26" s="162">
        <v>2</v>
      </c>
      <c r="S26" s="162">
        <v>1</v>
      </c>
      <c r="T26" s="162">
        <v>6</v>
      </c>
      <c r="U26" s="162">
        <v>3</v>
      </c>
      <c r="V26" s="162">
        <v>1</v>
      </c>
      <c r="W26" s="162">
        <v>3</v>
      </c>
      <c r="X26" s="162">
        <v>3</v>
      </c>
      <c r="Y26" s="162">
        <v>2</v>
      </c>
      <c r="Z26" s="162">
        <v>2</v>
      </c>
      <c r="AA26" s="162">
        <v>2</v>
      </c>
      <c r="AB26" s="162">
        <v>1</v>
      </c>
      <c r="AC26" s="162">
        <v>1</v>
      </c>
      <c r="AD26" s="162">
        <v>1</v>
      </c>
      <c r="AE26" s="4" t="s">
        <v>283</v>
      </c>
      <c r="AF26" s="165"/>
      <c r="AG26" s="165">
        <f t="shared" si="1"/>
        <v>5.8997050147492622</v>
      </c>
      <c r="AH26" s="165">
        <f t="shared" si="1"/>
        <v>2.9761904761904763</v>
      </c>
      <c r="AI26" s="165">
        <f t="shared" si="1"/>
        <v>20.27027027027027</v>
      </c>
      <c r="AJ26" s="165">
        <f t="shared" si="1"/>
        <v>8.2191780821917817</v>
      </c>
      <c r="AK26" s="165">
        <f t="shared" si="1"/>
        <v>3.6363636363636362</v>
      </c>
      <c r="AL26" s="165">
        <f t="shared" si="1"/>
        <v>11.811023622047244</v>
      </c>
      <c r="AM26" s="165">
        <f t="shared" si="1"/>
        <v>12.345679012345679</v>
      </c>
      <c r="AN26" s="165">
        <f t="shared" si="1"/>
        <v>8.4745762711864412</v>
      </c>
      <c r="AO26" s="165">
        <f t="shared" si="1"/>
        <v>8.7719298245614041</v>
      </c>
      <c r="AP26" s="165">
        <f t="shared" si="1"/>
        <v>9.0909090909090917</v>
      </c>
      <c r="AQ26" s="165">
        <f t="shared" si="1"/>
        <v>4.6728971962616823</v>
      </c>
      <c r="AR26" s="165">
        <f t="shared" si="1"/>
        <v>4.7846889952153111</v>
      </c>
      <c r="AS26" s="165">
        <f t="shared" si="1"/>
        <v>4.9019607843137258</v>
      </c>
    </row>
    <row r="27" spans="1:45" s="71" customFormat="1" ht="14.25" customHeight="1">
      <c r="A27" s="6" t="s">
        <v>284</v>
      </c>
      <c r="B27" s="188">
        <f t="shared" ref="B27:O27" si="2">SUM(B5:B26)</f>
        <v>8229</v>
      </c>
      <c r="C27" s="188">
        <f t="shared" si="2"/>
        <v>9407</v>
      </c>
      <c r="D27" s="188">
        <f t="shared" si="2"/>
        <v>9589</v>
      </c>
      <c r="E27" s="188">
        <f t="shared" si="2"/>
        <v>9013</v>
      </c>
      <c r="F27" s="188">
        <f t="shared" si="2"/>
        <v>8881</v>
      </c>
      <c r="G27" s="188">
        <f t="shared" si="2"/>
        <v>8793</v>
      </c>
      <c r="H27" s="188">
        <f t="shared" si="2"/>
        <v>8092</v>
      </c>
      <c r="I27" s="188">
        <f t="shared" si="2"/>
        <v>7804</v>
      </c>
      <c r="J27" s="188">
        <f t="shared" si="2"/>
        <v>7582</v>
      </c>
      <c r="K27" s="188">
        <f t="shared" si="2"/>
        <v>7355</v>
      </c>
      <c r="L27" s="188">
        <f t="shared" si="2"/>
        <v>7166</v>
      </c>
      <c r="M27" s="188">
        <f t="shared" si="2"/>
        <v>6986</v>
      </c>
      <c r="N27" s="188">
        <f t="shared" si="2"/>
        <v>6820</v>
      </c>
      <c r="O27" s="188">
        <f t="shared" si="2"/>
        <v>6688</v>
      </c>
      <c r="P27" s="6" t="s">
        <v>284</v>
      </c>
      <c r="Q27" s="188">
        <f t="shared" ref="Q27:AD27" si="3">SUM(Q5:Q26)</f>
        <v>122</v>
      </c>
      <c r="R27" s="188">
        <f t="shared" si="3"/>
        <v>102</v>
      </c>
      <c r="S27" s="188">
        <f t="shared" si="3"/>
        <v>113</v>
      </c>
      <c r="T27" s="188">
        <f t="shared" si="3"/>
        <v>80</v>
      </c>
      <c r="U27" s="188">
        <f t="shared" si="3"/>
        <v>99</v>
      </c>
      <c r="V27" s="188">
        <f t="shared" si="3"/>
        <v>100</v>
      </c>
      <c r="W27" s="188">
        <f t="shared" si="3"/>
        <v>85</v>
      </c>
      <c r="X27" s="188">
        <f t="shared" si="3"/>
        <v>79</v>
      </c>
      <c r="Y27" s="188">
        <f t="shared" si="3"/>
        <v>74</v>
      </c>
      <c r="Z27" s="188">
        <f t="shared" si="3"/>
        <v>71</v>
      </c>
      <c r="AA27" s="188">
        <f t="shared" si="3"/>
        <v>66</v>
      </c>
      <c r="AB27" s="188">
        <f t="shared" si="3"/>
        <v>57</v>
      </c>
      <c r="AC27" s="188">
        <f t="shared" si="3"/>
        <v>55</v>
      </c>
      <c r="AD27" s="188">
        <f t="shared" si="3"/>
        <v>52</v>
      </c>
      <c r="AE27" s="6" t="s">
        <v>284</v>
      </c>
      <c r="AF27" s="194">
        <f t="shared" si="1"/>
        <v>14.825616721351318</v>
      </c>
      <c r="AG27" s="194">
        <f t="shared" si="1"/>
        <v>10.842989263314553</v>
      </c>
      <c r="AH27" s="194">
        <f t="shared" si="1"/>
        <v>11.784336218583794</v>
      </c>
      <c r="AI27" s="194">
        <f t="shared" si="1"/>
        <v>8.8760679019194502</v>
      </c>
      <c r="AJ27" s="194">
        <f t="shared" si="1"/>
        <v>11.147393311564013</v>
      </c>
      <c r="AK27" s="194">
        <f t="shared" si="1"/>
        <v>11.372682815876265</v>
      </c>
      <c r="AL27" s="194">
        <f t="shared" si="1"/>
        <v>10.504201680672269</v>
      </c>
      <c r="AM27" s="194">
        <f t="shared" si="1"/>
        <v>10.123013839056894</v>
      </c>
      <c r="AN27" s="194">
        <f t="shared" si="1"/>
        <v>9.7599577947771028</v>
      </c>
      <c r="AO27" s="194">
        <f t="shared" si="1"/>
        <v>9.6532970768184914</v>
      </c>
      <c r="AP27" s="194">
        <f t="shared" si="1"/>
        <v>9.2101590845660066</v>
      </c>
      <c r="AQ27" s="194">
        <f t="shared" si="1"/>
        <v>8.1591754938448329</v>
      </c>
      <c r="AR27" s="194">
        <f t="shared" si="1"/>
        <v>8.064516129032258</v>
      </c>
      <c r="AS27" s="194">
        <f t="shared" si="1"/>
        <v>7.7751196172248802</v>
      </c>
    </row>
    <row r="28" spans="1:45" ht="14.25" customHeight="1">
      <c r="A28" s="4" t="s">
        <v>285</v>
      </c>
      <c r="B28" s="162">
        <v>1190</v>
      </c>
      <c r="C28" s="162">
        <v>1277</v>
      </c>
      <c r="D28" s="162">
        <v>1410</v>
      </c>
      <c r="E28" s="162">
        <v>1574</v>
      </c>
      <c r="F28" s="162">
        <v>1586</v>
      </c>
      <c r="G28" s="162">
        <v>1782</v>
      </c>
      <c r="H28" s="162">
        <v>1639</v>
      </c>
      <c r="I28" s="162">
        <v>1578</v>
      </c>
      <c r="J28" s="162">
        <v>1531</v>
      </c>
      <c r="K28" s="162">
        <v>1485</v>
      </c>
      <c r="L28" s="162">
        <v>1441</v>
      </c>
      <c r="M28" s="162">
        <v>1404</v>
      </c>
      <c r="N28" s="162">
        <v>1372</v>
      </c>
      <c r="O28" s="162">
        <v>1344</v>
      </c>
      <c r="P28" s="4" t="s">
        <v>285</v>
      </c>
      <c r="Q28" s="162">
        <v>10</v>
      </c>
      <c r="R28" s="162">
        <v>5</v>
      </c>
      <c r="S28" s="162">
        <v>9</v>
      </c>
      <c r="T28" s="162">
        <v>15</v>
      </c>
      <c r="U28" s="162">
        <v>11</v>
      </c>
      <c r="V28" s="162">
        <v>12</v>
      </c>
      <c r="W28" s="162">
        <v>15</v>
      </c>
      <c r="X28" s="162">
        <v>14</v>
      </c>
      <c r="Y28" s="162">
        <v>14</v>
      </c>
      <c r="Z28" s="162">
        <v>13</v>
      </c>
      <c r="AA28" s="162">
        <v>13</v>
      </c>
      <c r="AB28" s="162">
        <v>12</v>
      </c>
      <c r="AC28" s="162">
        <v>12</v>
      </c>
      <c r="AD28" s="162">
        <v>12</v>
      </c>
      <c r="AE28" s="4" t="s">
        <v>285</v>
      </c>
      <c r="AF28" s="165">
        <f t="shared" si="1"/>
        <v>8.4033613445378155</v>
      </c>
      <c r="AG28" s="165">
        <f t="shared" si="1"/>
        <v>3.9154267815191854</v>
      </c>
      <c r="AH28" s="165">
        <f t="shared" si="1"/>
        <v>6.3829787234042552</v>
      </c>
      <c r="AI28" s="165">
        <f t="shared" si="1"/>
        <v>9.529860228716645</v>
      </c>
      <c r="AJ28" s="165">
        <f t="shared" si="1"/>
        <v>6.9356872635561162</v>
      </c>
      <c r="AK28" s="165">
        <f t="shared" si="1"/>
        <v>6.7340067340067344</v>
      </c>
      <c r="AL28" s="165">
        <f t="shared" si="1"/>
        <v>9.1519219035997565</v>
      </c>
      <c r="AM28" s="165">
        <f t="shared" si="1"/>
        <v>8.8719898605830156</v>
      </c>
      <c r="AN28" s="165">
        <f t="shared" si="1"/>
        <v>9.1443500979751793</v>
      </c>
      <c r="AO28" s="165">
        <f t="shared" si="1"/>
        <v>8.7542087542087543</v>
      </c>
      <c r="AP28" s="165">
        <f t="shared" si="1"/>
        <v>9.021512838306732</v>
      </c>
      <c r="AQ28" s="165">
        <f t="shared" si="1"/>
        <v>8.5470085470085468</v>
      </c>
      <c r="AR28" s="165">
        <f t="shared" si="1"/>
        <v>8.7463556851311957</v>
      </c>
      <c r="AS28" s="165">
        <f t="shared" si="1"/>
        <v>8.9285714285714288</v>
      </c>
    </row>
    <row r="29" spans="1:45" s="193" customFormat="1" ht="14.25" customHeight="1">
      <c r="A29" s="189" t="s">
        <v>286</v>
      </c>
      <c r="B29" s="190">
        <v>1241</v>
      </c>
      <c r="C29" s="190">
        <v>1345</v>
      </c>
      <c r="D29" s="190">
        <v>1452</v>
      </c>
      <c r="E29" s="190">
        <v>1376</v>
      </c>
      <c r="F29" s="190">
        <v>1526</v>
      </c>
      <c r="G29" s="190">
        <v>1570</v>
      </c>
      <c r="H29" s="190">
        <v>1446</v>
      </c>
      <c r="I29" s="190">
        <v>1390</v>
      </c>
      <c r="J29" s="190">
        <v>1349</v>
      </c>
      <c r="K29" s="190">
        <v>1308</v>
      </c>
      <c r="L29" s="190">
        <v>1269</v>
      </c>
      <c r="M29" s="190">
        <v>1237</v>
      </c>
      <c r="N29" s="190">
        <v>1208</v>
      </c>
      <c r="O29" s="190">
        <v>1183</v>
      </c>
      <c r="P29" s="189" t="s">
        <v>286</v>
      </c>
      <c r="Q29" s="190">
        <v>9</v>
      </c>
      <c r="R29" s="190">
        <v>9</v>
      </c>
      <c r="S29" s="190">
        <v>9</v>
      </c>
      <c r="T29" s="190">
        <v>3</v>
      </c>
      <c r="U29" s="190">
        <v>11</v>
      </c>
      <c r="V29" s="190">
        <v>9</v>
      </c>
      <c r="W29" s="190">
        <v>9</v>
      </c>
      <c r="X29" s="190">
        <v>8</v>
      </c>
      <c r="Y29" s="190">
        <v>8</v>
      </c>
      <c r="Z29" s="190">
        <v>7</v>
      </c>
      <c r="AA29" s="190">
        <v>7</v>
      </c>
      <c r="AB29" s="190">
        <v>7</v>
      </c>
      <c r="AC29" s="190">
        <v>6</v>
      </c>
      <c r="AD29" s="190">
        <v>6</v>
      </c>
      <c r="AE29" s="189" t="s">
        <v>286</v>
      </c>
      <c r="AF29" s="191">
        <f t="shared" si="1"/>
        <v>7.2522159548751004</v>
      </c>
      <c r="AG29" s="191">
        <f t="shared" si="1"/>
        <v>6.6914498141263943</v>
      </c>
      <c r="AH29" s="191">
        <f t="shared" si="1"/>
        <v>6.1983471074380168</v>
      </c>
      <c r="AI29" s="191">
        <f t="shared" si="1"/>
        <v>2.1802325581395348</v>
      </c>
      <c r="AJ29" s="191">
        <f t="shared" si="1"/>
        <v>7.2083879423328963</v>
      </c>
      <c r="AK29" s="191">
        <f t="shared" si="1"/>
        <v>5.7324840764331206</v>
      </c>
      <c r="AL29" s="191">
        <f t="shared" si="1"/>
        <v>6.2240663900414939</v>
      </c>
      <c r="AM29" s="191">
        <f t="shared" si="1"/>
        <v>5.7553956834532372</v>
      </c>
      <c r="AN29" s="191">
        <f t="shared" si="1"/>
        <v>5.9303187546330616</v>
      </c>
      <c r="AO29" s="191">
        <f t="shared" si="1"/>
        <v>5.3516819571865444</v>
      </c>
      <c r="AP29" s="191">
        <f t="shared" si="1"/>
        <v>5.5161544523246651</v>
      </c>
      <c r="AQ29" s="191">
        <f t="shared" si="1"/>
        <v>5.6588520614389655</v>
      </c>
      <c r="AR29" s="191">
        <f t="shared" si="1"/>
        <v>4.9668874172185431</v>
      </c>
      <c r="AS29" s="191">
        <f t="shared" si="1"/>
        <v>5.0718512256973796</v>
      </c>
    </row>
    <row r="30" spans="1:45" s="193" customFormat="1" ht="14.25" customHeight="1">
      <c r="A30" s="189" t="s">
        <v>287</v>
      </c>
      <c r="B30" s="190">
        <v>1039</v>
      </c>
      <c r="C30" s="190">
        <v>1045</v>
      </c>
      <c r="D30" s="190">
        <v>1155</v>
      </c>
      <c r="E30" s="190">
        <v>1143</v>
      </c>
      <c r="F30" s="190">
        <v>1137</v>
      </c>
      <c r="G30" s="190">
        <v>1217</v>
      </c>
      <c r="H30" s="190">
        <v>1120</v>
      </c>
      <c r="I30" s="190">
        <v>1077</v>
      </c>
      <c r="J30" s="190">
        <v>1045</v>
      </c>
      <c r="K30" s="190">
        <v>1013</v>
      </c>
      <c r="L30" s="190">
        <v>982</v>
      </c>
      <c r="M30" s="190">
        <v>957</v>
      </c>
      <c r="N30" s="190">
        <v>953</v>
      </c>
      <c r="O30" s="190">
        <v>933</v>
      </c>
      <c r="P30" s="189" t="s">
        <v>287</v>
      </c>
      <c r="Q30" s="190">
        <v>11</v>
      </c>
      <c r="R30" s="190">
        <v>4</v>
      </c>
      <c r="S30" s="190">
        <v>11</v>
      </c>
      <c r="T30" s="190">
        <v>11</v>
      </c>
      <c r="U30" s="190">
        <v>2</v>
      </c>
      <c r="V30" s="190">
        <v>4</v>
      </c>
      <c r="W30" s="190">
        <v>4</v>
      </c>
      <c r="X30" s="190">
        <v>4</v>
      </c>
      <c r="Y30" s="190">
        <v>4</v>
      </c>
      <c r="Z30" s="190">
        <v>4</v>
      </c>
      <c r="AA30" s="190">
        <v>4</v>
      </c>
      <c r="AB30" s="190">
        <v>5</v>
      </c>
      <c r="AC30" s="190">
        <v>5</v>
      </c>
      <c r="AD30" s="190">
        <v>5</v>
      </c>
      <c r="AE30" s="189" t="s">
        <v>287</v>
      </c>
      <c r="AF30" s="191">
        <f t="shared" si="1"/>
        <v>10.587102983638113</v>
      </c>
      <c r="AG30" s="191">
        <f t="shared" si="1"/>
        <v>3.8277511961722488</v>
      </c>
      <c r="AH30" s="191">
        <f t="shared" si="1"/>
        <v>9.5238095238095237</v>
      </c>
      <c r="AI30" s="191">
        <f t="shared" si="1"/>
        <v>9.6237970253718288</v>
      </c>
      <c r="AJ30" s="191">
        <f t="shared" si="1"/>
        <v>1.7590149516270888</v>
      </c>
      <c r="AK30" s="191">
        <f t="shared" si="1"/>
        <v>3.2867707477403449</v>
      </c>
      <c r="AL30" s="191">
        <f t="shared" si="1"/>
        <v>3.5714285714285716</v>
      </c>
      <c r="AM30" s="191">
        <f t="shared" si="1"/>
        <v>3.7140204271123491</v>
      </c>
      <c r="AN30" s="191">
        <f t="shared" si="1"/>
        <v>3.8277511961722488</v>
      </c>
      <c r="AO30" s="191">
        <f t="shared" si="1"/>
        <v>3.9486673247778876</v>
      </c>
      <c r="AP30" s="191">
        <f t="shared" si="1"/>
        <v>4.0733197556008145</v>
      </c>
      <c r="AQ30" s="191">
        <f t="shared" si="1"/>
        <v>5.2246603970741905</v>
      </c>
      <c r="AR30" s="191">
        <f t="shared" si="1"/>
        <v>5.2465897166841549</v>
      </c>
      <c r="AS30" s="191">
        <f t="shared" si="1"/>
        <v>5.359056806002144</v>
      </c>
    </row>
    <row r="31" spans="1:45" ht="14.25" customHeight="1">
      <c r="A31" s="4" t="s">
        <v>288</v>
      </c>
      <c r="B31" s="162">
        <v>719</v>
      </c>
      <c r="C31" s="162">
        <v>699</v>
      </c>
      <c r="D31" s="162">
        <v>722</v>
      </c>
      <c r="E31" s="162">
        <v>735</v>
      </c>
      <c r="F31" s="162">
        <v>732</v>
      </c>
      <c r="G31" s="162">
        <v>742</v>
      </c>
      <c r="H31" s="162">
        <v>683</v>
      </c>
      <c r="I31" s="162">
        <v>656</v>
      </c>
      <c r="J31" s="162">
        <v>636</v>
      </c>
      <c r="K31" s="162">
        <v>616</v>
      </c>
      <c r="L31" s="162">
        <v>596</v>
      </c>
      <c r="M31" s="162">
        <v>581</v>
      </c>
      <c r="N31" s="162">
        <v>567</v>
      </c>
      <c r="O31" s="162">
        <v>555</v>
      </c>
      <c r="P31" s="4" t="s">
        <v>288</v>
      </c>
      <c r="Q31" s="162">
        <v>3</v>
      </c>
      <c r="R31" s="162">
        <v>4</v>
      </c>
      <c r="S31" s="162">
        <v>5</v>
      </c>
      <c r="T31" s="162">
        <v>1</v>
      </c>
      <c r="U31" s="162">
        <v>3</v>
      </c>
      <c r="V31" s="162">
        <v>4</v>
      </c>
      <c r="W31" s="162">
        <v>4</v>
      </c>
      <c r="X31" s="162">
        <v>4</v>
      </c>
      <c r="Y31" s="162">
        <v>4</v>
      </c>
      <c r="Z31" s="162">
        <v>4</v>
      </c>
      <c r="AA31" s="162">
        <v>4</v>
      </c>
      <c r="AB31" s="162">
        <v>4</v>
      </c>
      <c r="AC31" s="162">
        <v>4</v>
      </c>
      <c r="AD31" s="162">
        <v>4</v>
      </c>
      <c r="AE31" s="4" t="s">
        <v>288</v>
      </c>
      <c r="AF31" s="165">
        <f t="shared" si="1"/>
        <v>4.1724617524339358</v>
      </c>
      <c r="AG31" s="165">
        <f t="shared" si="1"/>
        <v>5.7224606580829755</v>
      </c>
      <c r="AH31" s="165">
        <f t="shared" si="1"/>
        <v>6.9252077562326866</v>
      </c>
      <c r="AI31" s="165">
        <f t="shared" si="1"/>
        <v>1.3605442176870748</v>
      </c>
      <c r="AJ31" s="165">
        <f t="shared" si="1"/>
        <v>4.0983606557377046</v>
      </c>
      <c r="AK31" s="165">
        <f t="shared" si="1"/>
        <v>5.3908355795148246</v>
      </c>
      <c r="AL31" s="165">
        <f t="shared" si="1"/>
        <v>5.8565153733528552</v>
      </c>
      <c r="AM31" s="165">
        <f t="shared" si="1"/>
        <v>6.0975609756097562</v>
      </c>
      <c r="AN31" s="165">
        <f t="shared" si="1"/>
        <v>6.2893081761006293</v>
      </c>
      <c r="AO31" s="165">
        <f t="shared" si="1"/>
        <v>6.4935064935064934</v>
      </c>
      <c r="AP31" s="165">
        <f t="shared" si="1"/>
        <v>6.7114093959731544</v>
      </c>
      <c r="AQ31" s="165">
        <f t="shared" si="1"/>
        <v>6.8846815834767643</v>
      </c>
      <c r="AR31" s="165">
        <f t="shared" si="1"/>
        <v>7.0546737213403876</v>
      </c>
      <c r="AS31" s="165">
        <f t="shared" si="1"/>
        <v>7.2072072072072073</v>
      </c>
    </row>
    <row r="32" spans="1:45" ht="14.25" customHeight="1">
      <c r="A32" s="4" t="s">
        <v>289</v>
      </c>
      <c r="B32" s="162">
        <v>592</v>
      </c>
      <c r="C32" s="162">
        <v>607</v>
      </c>
      <c r="D32" s="162">
        <v>647</v>
      </c>
      <c r="E32" s="162">
        <v>669</v>
      </c>
      <c r="F32" s="162">
        <v>685</v>
      </c>
      <c r="G32" s="162">
        <v>745</v>
      </c>
      <c r="H32" s="162">
        <v>686</v>
      </c>
      <c r="I32" s="162">
        <v>659</v>
      </c>
      <c r="J32" s="162">
        <v>639</v>
      </c>
      <c r="K32" s="162">
        <v>619</v>
      </c>
      <c r="L32" s="162">
        <v>599</v>
      </c>
      <c r="M32" s="162">
        <v>584</v>
      </c>
      <c r="N32" s="162">
        <v>570</v>
      </c>
      <c r="O32" s="162">
        <v>558</v>
      </c>
      <c r="P32" s="4" t="s">
        <v>289</v>
      </c>
      <c r="Q32" s="162">
        <v>7</v>
      </c>
      <c r="R32" s="162">
        <v>3</v>
      </c>
      <c r="S32" s="162">
        <v>2</v>
      </c>
      <c r="T32" s="162">
        <v>6</v>
      </c>
      <c r="U32" s="162">
        <v>1</v>
      </c>
      <c r="V32" s="162">
        <v>2</v>
      </c>
      <c r="W32" s="162">
        <v>5</v>
      </c>
      <c r="X32" s="162">
        <v>5</v>
      </c>
      <c r="Y32" s="162">
        <v>5</v>
      </c>
      <c r="Z32" s="162">
        <v>4</v>
      </c>
      <c r="AA32" s="162">
        <v>4</v>
      </c>
      <c r="AB32" s="162">
        <v>4</v>
      </c>
      <c r="AC32" s="162">
        <v>4</v>
      </c>
      <c r="AD32" s="162">
        <v>4</v>
      </c>
      <c r="AE32" s="4" t="s">
        <v>289</v>
      </c>
      <c r="AF32" s="165">
        <f t="shared" si="1"/>
        <v>11.824324324324325</v>
      </c>
      <c r="AG32" s="165">
        <f t="shared" si="1"/>
        <v>4.9423393739703458</v>
      </c>
      <c r="AH32" s="165">
        <f t="shared" si="1"/>
        <v>3.091190108191654</v>
      </c>
      <c r="AI32" s="165">
        <f t="shared" si="1"/>
        <v>8.9686098654708513</v>
      </c>
      <c r="AJ32" s="165">
        <f t="shared" si="1"/>
        <v>1.4598540145985401</v>
      </c>
      <c r="AK32" s="165">
        <f t="shared" si="1"/>
        <v>2.6845637583892619</v>
      </c>
      <c r="AL32" s="165">
        <f t="shared" si="1"/>
        <v>7.2886297376093294</v>
      </c>
      <c r="AM32" s="165">
        <f t="shared" si="1"/>
        <v>7.587253414264036</v>
      </c>
      <c r="AN32" s="165">
        <f t="shared" si="1"/>
        <v>7.8247261345852896</v>
      </c>
      <c r="AO32" s="165">
        <f t="shared" si="1"/>
        <v>6.4620355411954762</v>
      </c>
      <c r="AP32" s="165">
        <f t="shared" si="1"/>
        <v>6.67779632721202</v>
      </c>
      <c r="AQ32" s="165">
        <f t="shared" si="1"/>
        <v>6.8493150684931505</v>
      </c>
      <c r="AR32" s="165">
        <f t="shared" si="1"/>
        <v>7.0175438596491224</v>
      </c>
      <c r="AS32" s="165">
        <f t="shared" si="1"/>
        <v>7.1684587813620073</v>
      </c>
    </row>
    <row r="33" spans="1:45" ht="14.25" customHeight="1">
      <c r="A33" s="4" t="s">
        <v>290</v>
      </c>
      <c r="B33" s="162">
        <v>1550</v>
      </c>
      <c r="C33" s="162">
        <v>1649</v>
      </c>
      <c r="D33" s="162">
        <v>1759</v>
      </c>
      <c r="E33" s="162">
        <v>1785</v>
      </c>
      <c r="F33" s="162">
        <v>1690</v>
      </c>
      <c r="G33" s="162">
        <v>1807</v>
      </c>
      <c r="H33" s="162">
        <v>1663</v>
      </c>
      <c r="I33" s="162">
        <v>1600</v>
      </c>
      <c r="J33" s="162">
        <v>1552</v>
      </c>
      <c r="K33" s="162">
        <v>1505</v>
      </c>
      <c r="L33" s="162">
        <v>1460</v>
      </c>
      <c r="M33" s="162">
        <v>1423</v>
      </c>
      <c r="N33" s="162">
        <v>1390</v>
      </c>
      <c r="O33" s="162">
        <v>1362</v>
      </c>
      <c r="P33" s="4" t="s">
        <v>290</v>
      </c>
      <c r="Q33" s="162">
        <v>9</v>
      </c>
      <c r="R33" s="162">
        <v>12</v>
      </c>
      <c r="S33" s="162">
        <v>10</v>
      </c>
      <c r="T33" s="162">
        <v>9</v>
      </c>
      <c r="U33" s="162">
        <v>7</v>
      </c>
      <c r="V33" s="162">
        <v>11</v>
      </c>
      <c r="W33" s="162">
        <v>8</v>
      </c>
      <c r="X33" s="162">
        <v>8</v>
      </c>
      <c r="Y33" s="162">
        <v>7</v>
      </c>
      <c r="Z33" s="162">
        <v>8</v>
      </c>
      <c r="AA33" s="162">
        <v>8</v>
      </c>
      <c r="AB33" s="162">
        <v>8</v>
      </c>
      <c r="AC33" s="162">
        <v>8</v>
      </c>
      <c r="AD33" s="162">
        <v>8</v>
      </c>
      <c r="AE33" s="4" t="s">
        <v>290</v>
      </c>
      <c r="AF33" s="165">
        <f t="shared" si="1"/>
        <v>5.806451612903226</v>
      </c>
      <c r="AG33" s="165">
        <f t="shared" si="1"/>
        <v>7.2771376591873862</v>
      </c>
      <c r="AH33" s="165">
        <f t="shared" si="1"/>
        <v>5.6850483229107445</v>
      </c>
      <c r="AI33" s="165">
        <f t="shared" si="1"/>
        <v>5.0420168067226889</v>
      </c>
      <c r="AJ33" s="165">
        <f t="shared" si="1"/>
        <v>4.1420118343195265</v>
      </c>
      <c r="AK33" s="165">
        <f t="shared" si="1"/>
        <v>6.0874377421140009</v>
      </c>
      <c r="AL33" s="165">
        <f t="shared" si="1"/>
        <v>4.8105832832230906</v>
      </c>
      <c r="AM33" s="165">
        <f t="shared" si="1"/>
        <v>5</v>
      </c>
      <c r="AN33" s="165">
        <f t="shared" si="1"/>
        <v>4.5103092783505154</v>
      </c>
      <c r="AO33" s="165">
        <f t="shared" si="1"/>
        <v>5.3156146179401995</v>
      </c>
      <c r="AP33" s="165">
        <f t="shared" si="1"/>
        <v>5.4794520547945202</v>
      </c>
      <c r="AQ33" s="165">
        <f t="shared" si="1"/>
        <v>5.6219255094869993</v>
      </c>
      <c r="AR33" s="165">
        <f t="shared" si="1"/>
        <v>5.7553956834532372</v>
      </c>
      <c r="AS33" s="165">
        <f t="shared" si="1"/>
        <v>5.8737151248164468</v>
      </c>
    </row>
    <row r="34" spans="1:45" s="71" customFormat="1">
      <c r="A34" s="6" t="s">
        <v>291</v>
      </c>
      <c r="B34" s="188">
        <f t="shared" ref="B34:O34" si="4">SUM(B28:B33)</f>
        <v>6331</v>
      </c>
      <c r="C34" s="188">
        <f t="shared" si="4"/>
        <v>6622</v>
      </c>
      <c r="D34" s="188">
        <f t="shared" si="4"/>
        <v>7145</v>
      </c>
      <c r="E34" s="188">
        <f t="shared" si="4"/>
        <v>7282</v>
      </c>
      <c r="F34" s="188">
        <f t="shared" si="4"/>
        <v>7356</v>
      </c>
      <c r="G34" s="188">
        <f t="shared" si="4"/>
        <v>7863</v>
      </c>
      <c r="H34" s="188">
        <f t="shared" si="4"/>
        <v>7237</v>
      </c>
      <c r="I34" s="188">
        <f t="shared" si="4"/>
        <v>6960</v>
      </c>
      <c r="J34" s="188">
        <f t="shared" si="4"/>
        <v>6752</v>
      </c>
      <c r="K34" s="188">
        <f t="shared" si="4"/>
        <v>6546</v>
      </c>
      <c r="L34" s="188">
        <f t="shared" si="4"/>
        <v>6347</v>
      </c>
      <c r="M34" s="188">
        <f t="shared" si="4"/>
        <v>6186</v>
      </c>
      <c r="N34" s="188">
        <f t="shared" si="4"/>
        <v>6060</v>
      </c>
      <c r="O34" s="188">
        <f t="shared" si="4"/>
        <v>5935</v>
      </c>
      <c r="P34" s="6" t="s">
        <v>291</v>
      </c>
      <c r="Q34" s="188">
        <f t="shared" ref="Q34:AD34" si="5">SUM(Q28:Q33)</f>
        <v>49</v>
      </c>
      <c r="R34" s="188">
        <f t="shared" si="5"/>
        <v>37</v>
      </c>
      <c r="S34" s="188">
        <f t="shared" si="5"/>
        <v>46</v>
      </c>
      <c r="T34" s="188">
        <f t="shared" si="5"/>
        <v>45</v>
      </c>
      <c r="U34" s="188">
        <f t="shared" si="5"/>
        <v>35</v>
      </c>
      <c r="V34" s="188">
        <f t="shared" si="5"/>
        <v>42</v>
      </c>
      <c r="W34" s="188">
        <f t="shared" si="5"/>
        <v>45</v>
      </c>
      <c r="X34" s="188">
        <f t="shared" si="5"/>
        <v>43</v>
      </c>
      <c r="Y34" s="188">
        <f t="shared" si="5"/>
        <v>42</v>
      </c>
      <c r="Z34" s="188">
        <f t="shared" si="5"/>
        <v>40</v>
      </c>
      <c r="AA34" s="188">
        <f t="shared" si="5"/>
        <v>40</v>
      </c>
      <c r="AB34" s="188">
        <f t="shared" si="5"/>
        <v>40</v>
      </c>
      <c r="AC34" s="188">
        <f t="shared" si="5"/>
        <v>39</v>
      </c>
      <c r="AD34" s="188">
        <f t="shared" si="5"/>
        <v>39</v>
      </c>
      <c r="AE34" s="6" t="s">
        <v>291</v>
      </c>
      <c r="AF34" s="194">
        <f t="shared" si="1"/>
        <v>7.7396935713157475</v>
      </c>
      <c r="AG34" s="194">
        <f t="shared" si="1"/>
        <v>5.5874358199939591</v>
      </c>
      <c r="AH34" s="194">
        <f t="shared" si="1"/>
        <v>6.4380685794261723</v>
      </c>
      <c r="AI34" s="194">
        <f t="shared" si="1"/>
        <v>6.1796209832463607</v>
      </c>
      <c r="AJ34" s="194">
        <f t="shared" si="1"/>
        <v>4.7580206634040243</v>
      </c>
      <c r="AK34" s="194">
        <f t="shared" si="1"/>
        <v>5.3414727203357497</v>
      </c>
      <c r="AL34" s="194">
        <f t="shared" si="1"/>
        <v>6.2180461517203263</v>
      </c>
      <c r="AM34" s="194">
        <f t="shared" si="1"/>
        <v>6.1781609195402298</v>
      </c>
      <c r="AN34" s="194">
        <f t="shared" si="1"/>
        <v>6.2203791469194316</v>
      </c>
      <c r="AO34" s="194">
        <f t="shared" si="1"/>
        <v>6.110601894286587</v>
      </c>
      <c r="AP34" s="194">
        <f t="shared" si="1"/>
        <v>6.3021900110288325</v>
      </c>
      <c r="AQ34" s="194">
        <f t="shared" si="1"/>
        <v>6.4662140316844487</v>
      </c>
      <c r="AR34" s="194">
        <f t="shared" si="1"/>
        <v>6.435643564356436</v>
      </c>
      <c r="AS34" s="194">
        <f t="shared" si="1"/>
        <v>6.571187868576243</v>
      </c>
    </row>
    <row r="35" spans="1:45" s="71" customFormat="1">
      <c r="A35" s="6" t="s">
        <v>292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6" t="s">
        <v>292</v>
      </c>
      <c r="Q35" s="188">
        <v>3</v>
      </c>
      <c r="R35" s="188">
        <v>2</v>
      </c>
      <c r="S35" s="188">
        <v>0</v>
      </c>
      <c r="T35" s="188">
        <v>2</v>
      </c>
      <c r="U35" s="188">
        <v>2</v>
      </c>
      <c r="V35" s="188">
        <v>1</v>
      </c>
      <c r="W35" s="188">
        <v>1</v>
      </c>
      <c r="X35" s="188">
        <v>1</v>
      </c>
      <c r="Y35" s="188">
        <v>1</v>
      </c>
      <c r="Z35" s="188">
        <v>1</v>
      </c>
      <c r="AA35" s="188">
        <v>1</v>
      </c>
      <c r="AB35" s="188">
        <v>1</v>
      </c>
      <c r="AC35" s="188">
        <v>1</v>
      </c>
      <c r="AD35" s="188">
        <v>1</v>
      </c>
      <c r="AE35" s="6" t="s">
        <v>292</v>
      </c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</row>
    <row r="36" spans="1:45" s="71" customFormat="1">
      <c r="A36" s="6" t="s">
        <v>293</v>
      </c>
      <c r="B36" s="188">
        <f t="shared" ref="B36:O36" si="6">B27+B34</f>
        <v>14560</v>
      </c>
      <c r="C36" s="188">
        <f t="shared" si="6"/>
        <v>16029</v>
      </c>
      <c r="D36" s="188">
        <f t="shared" si="6"/>
        <v>16734</v>
      </c>
      <c r="E36" s="188">
        <f t="shared" si="6"/>
        <v>16295</v>
      </c>
      <c r="F36" s="188">
        <f t="shared" si="6"/>
        <v>16237</v>
      </c>
      <c r="G36" s="188">
        <f t="shared" si="6"/>
        <v>16656</v>
      </c>
      <c r="H36" s="188">
        <f t="shared" si="6"/>
        <v>15329</v>
      </c>
      <c r="I36" s="188">
        <f t="shared" si="6"/>
        <v>14764</v>
      </c>
      <c r="J36" s="188">
        <f t="shared" si="6"/>
        <v>14334</v>
      </c>
      <c r="K36" s="188">
        <f t="shared" si="6"/>
        <v>13901</v>
      </c>
      <c r="L36" s="188">
        <f t="shared" si="6"/>
        <v>13513</v>
      </c>
      <c r="M36" s="188">
        <f t="shared" si="6"/>
        <v>13172</v>
      </c>
      <c r="N36" s="188">
        <f t="shared" si="6"/>
        <v>12880</v>
      </c>
      <c r="O36" s="188">
        <f t="shared" si="6"/>
        <v>12623</v>
      </c>
      <c r="P36" s="6" t="s">
        <v>293</v>
      </c>
      <c r="Q36" s="195">
        <f>Q27+Q34+Q35</f>
        <v>174</v>
      </c>
      <c r="R36" s="195">
        <f>R27+R34+R35</f>
        <v>141</v>
      </c>
      <c r="S36" s="195">
        <f t="shared" ref="S36:AD36" si="7">S27+S34+S35</f>
        <v>159</v>
      </c>
      <c r="T36" s="195">
        <f t="shared" si="7"/>
        <v>127</v>
      </c>
      <c r="U36" s="195">
        <f t="shared" si="7"/>
        <v>136</v>
      </c>
      <c r="V36" s="195">
        <f t="shared" si="7"/>
        <v>143</v>
      </c>
      <c r="W36" s="195">
        <f t="shared" si="7"/>
        <v>131</v>
      </c>
      <c r="X36" s="195">
        <f t="shared" si="7"/>
        <v>123</v>
      </c>
      <c r="Y36" s="195">
        <f t="shared" si="7"/>
        <v>117</v>
      </c>
      <c r="Z36" s="195">
        <f t="shared" si="7"/>
        <v>112</v>
      </c>
      <c r="AA36" s="195">
        <f t="shared" si="7"/>
        <v>107</v>
      </c>
      <c r="AB36" s="195">
        <f t="shared" si="7"/>
        <v>98</v>
      </c>
      <c r="AC36" s="195">
        <f t="shared" si="7"/>
        <v>95</v>
      </c>
      <c r="AD36" s="195">
        <f t="shared" si="7"/>
        <v>92</v>
      </c>
      <c r="AE36" s="6" t="s">
        <v>293</v>
      </c>
      <c r="AF36" s="196">
        <f t="shared" si="1"/>
        <v>11.950549450549451</v>
      </c>
      <c r="AG36" s="196">
        <f t="shared" si="1"/>
        <v>8.7965562418117162</v>
      </c>
      <c r="AH36" s="196">
        <f t="shared" si="1"/>
        <v>9.5016134815345996</v>
      </c>
      <c r="AI36" s="196">
        <f t="shared" si="1"/>
        <v>7.7938017796870209</v>
      </c>
      <c r="AJ36" s="617">
        <f t="shared" si="1"/>
        <v>8.375931514442323</v>
      </c>
      <c r="AK36" s="196">
        <f t="shared" si="1"/>
        <v>8.5854947166186353</v>
      </c>
      <c r="AL36" s="196">
        <f t="shared" si="1"/>
        <v>8.5458934046578374</v>
      </c>
      <c r="AM36" s="197">
        <f t="shared" si="1"/>
        <v>8.331075589271201</v>
      </c>
      <c r="AN36" s="196">
        <f t="shared" si="1"/>
        <v>8.1624110506488066</v>
      </c>
      <c r="AO36" s="196">
        <f t="shared" si="1"/>
        <v>8.0569743183943601</v>
      </c>
      <c r="AP36" s="196">
        <f t="shared" si="1"/>
        <v>7.9183008954340268</v>
      </c>
      <c r="AQ36" s="196">
        <f t="shared" si="1"/>
        <v>7.4400242939568786</v>
      </c>
      <c r="AR36" s="196">
        <f t="shared" si="1"/>
        <v>7.3757763975155282</v>
      </c>
      <c r="AS36" s="196">
        <f t="shared" si="1"/>
        <v>7.288283292402757</v>
      </c>
    </row>
    <row r="37" spans="1:45">
      <c r="AJ37">
        <v>8.1</v>
      </c>
    </row>
  </sheetData>
  <mergeCells count="10">
    <mergeCell ref="A1:O1"/>
    <mergeCell ref="B2:O2"/>
    <mergeCell ref="Q2:AD2"/>
    <mergeCell ref="AF2:AS2"/>
    <mergeCell ref="B3:G3"/>
    <mergeCell ref="H3:O3"/>
    <mergeCell ref="Q3:V3"/>
    <mergeCell ref="W3:AD3"/>
    <mergeCell ref="AF3:AK3"/>
    <mergeCell ref="AL3:AS3"/>
  </mergeCells>
  <pageMargins left="0.31496062992125984" right="0" top="0.74803149606299213" bottom="0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BW43"/>
  <sheetViews>
    <sheetView workbookViewId="0">
      <selection activeCell="K41" sqref="K41"/>
    </sheetView>
  </sheetViews>
  <sheetFormatPr defaultRowHeight="15"/>
  <cols>
    <col min="1" max="1" width="21.5703125" customWidth="1"/>
    <col min="2" max="8" width="0" hidden="1" customWidth="1"/>
    <col min="12" max="18" width="0" hidden="1" customWidth="1"/>
    <col min="20" max="26" width="0" hidden="1" customWidth="1"/>
    <col min="28" max="34" width="0" hidden="1" customWidth="1"/>
    <col min="36" max="42" width="0" hidden="1" customWidth="1"/>
    <col min="44" max="50" width="0" hidden="1" customWidth="1"/>
    <col min="52" max="58" width="0" hidden="1" customWidth="1"/>
    <col min="60" max="74" width="0" hidden="1" customWidth="1"/>
  </cols>
  <sheetData>
    <row r="1" spans="1:75" ht="16.5" thickBot="1">
      <c r="I1" s="427" t="s">
        <v>35</v>
      </c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9"/>
    </row>
    <row r="2" spans="1:75" ht="43.5" customHeight="1">
      <c r="A2" s="741" t="s">
        <v>194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1"/>
      <c r="AX2" s="741"/>
      <c r="AY2" s="741"/>
      <c r="AZ2" s="741"/>
      <c r="BA2" s="741"/>
      <c r="BB2" s="741"/>
      <c r="BC2" s="741"/>
      <c r="BD2" s="741"/>
      <c r="BE2" s="741"/>
      <c r="BF2" s="741"/>
      <c r="BG2" s="741"/>
      <c r="BH2" s="741"/>
      <c r="BI2" s="741"/>
      <c r="BJ2" s="741"/>
      <c r="BK2" s="741"/>
      <c r="BL2" s="741"/>
      <c r="BM2" s="741"/>
      <c r="BN2" s="741"/>
      <c r="BO2" s="741"/>
      <c r="BP2" s="741"/>
      <c r="BQ2" s="741"/>
      <c r="BR2" s="741"/>
      <c r="BS2" s="741"/>
      <c r="BT2" s="741"/>
      <c r="BU2" s="741"/>
      <c r="BV2" s="741"/>
      <c r="BW2" s="741"/>
    </row>
    <row r="3" spans="1:75" ht="15.75">
      <c r="A3" s="747" t="s">
        <v>384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  <c r="AX3" s="747"/>
      <c r="AY3" s="747"/>
      <c r="AZ3" s="747"/>
      <c r="BA3" s="747"/>
      <c r="BB3" s="747"/>
      <c r="BC3" s="747"/>
      <c r="BD3" s="747"/>
      <c r="BE3" s="747"/>
      <c r="BF3" s="747"/>
      <c r="BG3" s="747"/>
      <c r="BH3" s="747"/>
      <c r="BI3" s="747"/>
      <c r="BJ3" s="747"/>
      <c r="BK3" s="747"/>
      <c r="BL3" s="747"/>
      <c r="BM3" s="747"/>
      <c r="BN3" s="747"/>
      <c r="BO3" s="747"/>
      <c r="BP3" s="747"/>
      <c r="BQ3" s="747"/>
      <c r="BR3" s="747"/>
      <c r="BS3" s="747"/>
      <c r="BT3" s="747"/>
      <c r="BU3" s="747"/>
      <c r="BV3" s="747"/>
      <c r="BW3" s="747"/>
    </row>
    <row r="4" spans="1:75" ht="15.75" customHeight="1">
      <c r="A4" s="77"/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2"/>
      <c r="BG4" s="762"/>
      <c r="BH4" s="762"/>
      <c r="BI4" s="762"/>
      <c r="BJ4" s="762"/>
      <c r="BK4" s="762"/>
      <c r="BL4" s="762"/>
      <c r="BM4" s="762"/>
      <c r="BN4" s="762"/>
      <c r="BO4" s="762"/>
      <c r="BP4" s="762"/>
      <c r="BQ4" s="762"/>
      <c r="BR4" s="762"/>
      <c r="BS4" s="762"/>
      <c r="BT4" s="762"/>
      <c r="BU4" s="762"/>
      <c r="BV4" s="762"/>
      <c r="BW4" s="762"/>
    </row>
    <row r="5" spans="1:75" ht="31.5" customHeight="1">
      <c r="A5" s="118" t="s">
        <v>199</v>
      </c>
      <c r="B5" s="759" t="s">
        <v>200</v>
      </c>
      <c r="C5" s="760"/>
      <c r="D5" s="760"/>
      <c r="E5" s="761"/>
      <c r="F5" s="119">
        <v>2013</v>
      </c>
      <c r="G5" s="120"/>
      <c r="H5" s="120"/>
      <c r="I5" s="114">
        <v>2011</v>
      </c>
      <c r="J5" s="114">
        <v>2012</v>
      </c>
      <c r="K5" s="114">
        <v>2013</v>
      </c>
      <c r="L5" s="759" t="s">
        <v>201</v>
      </c>
      <c r="M5" s="760"/>
      <c r="N5" s="760"/>
      <c r="O5" s="761"/>
      <c r="P5" s="756">
        <v>2014</v>
      </c>
      <c r="Q5" s="757"/>
      <c r="R5" s="757"/>
      <c r="S5" s="758"/>
      <c r="T5" s="759" t="s">
        <v>202</v>
      </c>
      <c r="U5" s="760"/>
      <c r="V5" s="760"/>
      <c r="W5" s="761"/>
      <c r="X5" s="756">
        <v>2015</v>
      </c>
      <c r="Y5" s="757"/>
      <c r="Z5" s="757"/>
      <c r="AA5" s="758"/>
      <c r="AB5" s="759" t="s">
        <v>203</v>
      </c>
      <c r="AC5" s="760"/>
      <c r="AD5" s="760"/>
      <c r="AE5" s="761"/>
      <c r="AF5" s="756">
        <v>2016</v>
      </c>
      <c r="AG5" s="757"/>
      <c r="AH5" s="757"/>
      <c r="AI5" s="758"/>
      <c r="AJ5" s="759" t="s">
        <v>204</v>
      </c>
      <c r="AK5" s="760"/>
      <c r="AL5" s="760"/>
      <c r="AM5" s="761"/>
      <c r="AN5" s="756">
        <v>2017</v>
      </c>
      <c r="AO5" s="757"/>
      <c r="AP5" s="757"/>
      <c r="AQ5" s="758"/>
      <c r="AR5" s="759" t="s">
        <v>205</v>
      </c>
      <c r="AS5" s="760"/>
      <c r="AT5" s="760"/>
      <c r="AU5" s="761"/>
      <c r="AV5" s="756">
        <v>2018</v>
      </c>
      <c r="AW5" s="757"/>
      <c r="AX5" s="757"/>
      <c r="AY5" s="758"/>
      <c r="AZ5" s="759" t="s">
        <v>206</v>
      </c>
      <c r="BA5" s="760"/>
      <c r="BB5" s="760"/>
      <c r="BC5" s="761"/>
      <c r="BD5" s="756">
        <v>2019</v>
      </c>
      <c r="BE5" s="757"/>
      <c r="BF5" s="757"/>
      <c r="BG5" s="758"/>
      <c r="BH5" s="759" t="s">
        <v>207</v>
      </c>
      <c r="BI5" s="760"/>
      <c r="BJ5" s="760"/>
      <c r="BK5" s="760"/>
      <c r="BL5" s="760"/>
      <c r="BM5" s="760"/>
      <c r="BN5" s="760"/>
      <c r="BO5" s="760"/>
      <c r="BP5" s="760"/>
      <c r="BQ5" s="760"/>
      <c r="BR5" s="760"/>
      <c r="BS5" s="761"/>
      <c r="BT5" s="756">
        <v>2020</v>
      </c>
      <c r="BU5" s="757"/>
      <c r="BV5" s="757"/>
      <c r="BW5" s="758"/>
    </row>
    <row r="6" spans="1:75">
      <c r="A6" s="79" t="s">
        <v>0</v>
      </c>
      <c r="B6" s="80">
        <v>23026</v>
      </c>
      <c r="C6" s="115">
        <v>16808.98</v>
      </c>
      <c r="D6" s="115">
        <v>6217.02</v>
      </c>
      <c r="E6" s="115">
        <v>870.38279999999997</v>
      </c>
      <c r="F6" s="99">
        <v>13450.453691999999</v>
      </c>
      <c r="G6" s="115">
        <v>4908.2129495999998</v>
      </c>
      <c r="H6" s="115">
        <v>18358.666641600001</v>
      </c>
      <c r="I6" s="115"/>
      <c r="J6" s="115"/>
      <c r="K6" s="101">
        <v>79.730160000000012</v>
      </c>
      <c r="L6" s="80">
        <v>22814</v>
      </c>
      <c r="M6" s="115">
        <v>17019.243999999999</v>
      </c>
      <c r="N6" s="115">
        <v>5794.7559999999994</v>
      </c>
      <c r="O6" s="115">
        <v>811.26583999999991</v>
      </c>
      <c r="P6" s="99">
        <v>13765.652766799998</v>
      </c>
      <c r="Q6" s="115">
        <v>4574.8439668799992</v>
      </c>
      <c r="R6" s="115">
        <v>18340.496733679996</v>
      </c>
      <c r="S6" s="101">
        <v>80.391411999999988</v>
      </c>
      <c r="T6" s="80">
        <v>22605</v>
      </c>
      <c r="U6" s="115">
        <v>16366.02</v>
      </c>
      <c r="V6" s="115">
        <v>6238.98</v>
      </c>
      <c r="W6" s="115">
        <v>873.45720000000006</v>
      </c>
      <c r="X6" s="99">
        <v>13442.198879999998</v>
      </c>
      <c r="Y6" s="115">
        <v>4925.5499303999995</v>
      </c>
      <c r="Z6" s="115">
        <v>18367.748810399997</v>
      </c>
      <c r="AA6" s="101">
        <v>81.25524799999998</v>
      </c>
      <c r="AB6" s="80">
        <v>22300</v>
      </c>
      <c r="AC6" s="115">
        <v>16056</v>
      </c>
      <c r="AD6" s="115">
        <v>6244</v>
      </c>
      <c r="AE6" s="115">
        <v>874.16</v>
      </c>
      <c r="AF6" s="99">
        <v>13359.394800000002</v>
      </c>
      <c r="AG6" s="115">
        <v>4929.5131199999996</v>
      </c>
      <c r="AH6" s="115">
        <v>18288.907920000001</v>
      </c>
      <c r="AI6" s="101">
        <v>82.013040000000004</v>
      </c>
      <c r="AJ6" s="80">
        <v>22190</v>
      </c>
      <c r="AK6" s="115">
        <v>15932.42</v>
      </c>
      <c r="AL6" s="115">
        <v>6257.58</v>
      </c>
      <c r="AM6" s="115">
        <v>876.06119999999999</v>
      </c>
      <c r="AN6" s="99">
        <v>13423.769491999999</v>
      </c>
      <c r="AO6" s="115">
        <v>4940.2342583999998</v>
      </c>
      <c r="AP6" s="115">
        <v>18364.003750399999</v>
      </c>
      <c r="AQ6" s="101">
        <v>82.758015999999998</v>
      </c>
      <c r="AR6" s="80">
        <v>21900</v>
      </c>
      <c r="AS6" s="115">
        <v>15658.5</v>
      </c>
      <c r="AT6" s="115">
        <v>6241.5</v>
      </c>
      <c r="AU6" s="115">
        <v>873.81</v>
      </c>
      <c r="AV6" s="99">
        <v>13359.18615</v>
      </c>
      <c r="AW6" s="115">
        <v>4927.5394200000001</v>
      </c>
      <c r="AX6" s="115">
        <v>18286.725569999999</v>
      </c>
      <c r="AY6" s="101">
        <v>83.501029999999986</v>
      </c>
      <c r="AZ6" s="80">
        <v>21700</v>
      </c>
      <c r="BA6" s="115">
        <v>15450.4</v>
      </c>
      <c r="BB6" s="115">
        <v>6249.6</v>
      </c>
      <c r="BC6" s="115">
        <v>874.94400000000007</v>
      </c>
      <c r="BD6" s="99">
        <v>13186.93376</v>
      </c>
      <c r="BE6" s="115">
        <v>4933.9342079999997</v>
      </c>
      <c r="BF6" s="115">
        <v>18120.867967999999</v>
      </c>
      <c r="BG6" s="101">
        <v>83.506304</v>
      </c>
      <c r="BH6" s="80">
        <v>21500</v>
      </c>
      <c r="BI6" s="115">
        <v>15243.5</v>
      </c>
      <c r="BJ6" s="81">
        <v>6256.5</v>
      </c>
      <c r="BK6" s="75">
        <v>27</v>
      </c>
      <c r="BL6" s="75">
        <v>25.4</v>
      </c>
      <c r="BM6" s="75">
        <v>27.6</v>
      </c>
      <c r="BN6" s="75">
        <v>28</v>
      </c>
      <c r="BO6" s="75">
        <v>28.2</v>
      </c>
      <c r="BP6" s="75">
        <v>28.5</v>
      </c>
      <c r="BQ6" s="75">
        <v>28.8</v>
      </c>
      <c r="BR6" s="75">
        <v>29.1</v>
      </c>
      <c r="BS6" s="100">
        <v>875.91</v>
      </c>
      <c r="BT6" s="100">
        <v>13015.607649999998</v>
      </c>
      <c r="BU6" s="100">
        <v>4939.3816200000001</v>
      </c>
      <c r="BV6" s="100">
        <v>17954.989269999998</v>
      </c>
      <c r="BW6" s="103">
        <v>83.511578</v>
      </c>
    </row>
    <row r="7" spans="1:75">
      <c r="A7" s="79" t="s">
        <v>1</v>
      </c>
      <c r="B7" s="80">
        <v>9161</v>
      </c>
      <c r="C7" s="115">
        <v>6779.1399999999994</v>
      </c>
      <c r="D7" s="115">
        <v>2381.86</v>
      </c>
      <c r="E7" s="115">
        <v>333.46039999999999</v>
      </c>
      <c r="F7" s="99">
        <v>5417.7787559999988</v>
      </c>
      <c r="G7" s="115">
        <v>1880.4308328000002</v>
      </c>
      <c r="H7" s="115">
        <v>7298.2095887999985</v>
      </c>
      <c r="I7" s="115"/>
      <c r="J7" s="115"/>
      <c r="K7" s="101">
        <v>79.66607999999998</v>
      </c>
      <c r="L7" s="80">
        <v>8933</v>
      </c>
      <c r="M7" s="115">
        <v>6771.2139999999999</v>
      </c>
      <c r="N7" s="115">
        <v>2161.7860000000001</v>
      </c>
      <c r="O7" s="115">
        <v>302.65003999999999</v>
      </c>
      <c r="P7" s="99">
        <v>5468.8058258000001</v>
      </c>
      <c r="Q7" s="115">
        <v>1706.68681128</v>
      </c>
      <c r="R7" s="115">
        <v>7175.4926370800003</v>
      </c>
      <c r="S7" s="101">
        <v>80.325676000000001</v>
      </c>
      <c r="T7" s="80">
        <v>8710</v>
      </c>
      <c r="U7" s="115">
        <v>6401.85</v>
      </c>
      <c r="V7" s="115">
        <v>2308.15</v>
      </c>
      <c r="W7" s="115">
        <v>323.14100000000002</v>
      </c>
      <c r="X7" s="99">
        <v>5250.7363999999998</v>
      </c>
      <c r="Y7" s="115">
        <v>1822.2382619999998</v>
      </c>
      <c r="Z7" s="115">
        <v>7072.9746619999996</v>
      </c>
      <c r="AA7" s="101">
        <v>81.205219999999983</v>
      </c>
      <c r="AB7" s="80">
        <v>8500</v>
      </c>
      <c r="AC7" s="115">
        <v>6222</v>
      </c>
      <c r="AD7" s="115">
        <v>2278</v>
      </c>
      <c r="AE7" s="115">
        <v>318.92</v>
      </c>
      <c r="AF7" s="99">
        <v>5168.9826000000003</v>
      </c>
      <c r="AG7" s="115">
        <v>1798.43544</v>
      </c>
      <c r="AH7" s="115">
        <v>6967.4180400000005</v>
      </c>
      <c r="AI7" s="101">
        <v>81.969623999999996</v>
      </c>
      <c r="AJ7" s="80">
        <v>8300</v>
      </c>
      <c r="AK7" s="115">
        <v>6059</v>
      </c>
      <c r="AL7" s="115">
        <v>2241</v>
      </c>
      <c r="AM7" s="115">
        <v>313.74</v>
      </c>
      <c r="AN7" s="99">
        <v>5097.0133999999998</v>
      </c>
      <c r="AO7" s="115">
        <v>1769.22468</v>
      </c>
      <c r="AP7" s="115">
        <v>6866.2380800000001</v>
      </c>
      <c r="AQ7" s="101">
        <v>82.725759999999994</v>
      </c>
      <c r="AR7" s="80">
        <v>8100</v>
      </c>
      <c r="AS7" s="115">
        <v>5888.7</v>
      </c>
      <c r="AT7" s="115">
        <v>2211.3000000000002</v>
      </c>
      <c r="AU7" s="115">
        <v>309.58200000000005</v>
      </c>
      <c r="AV7" s="99">
        <v>5016.09753</v>
      </c>
      <c r="AW7" s="115">
        <v>1745.777124</v>
      </c>
      <c r="AX7" s="115">
        <v>6761.8746540000002</v>
      </c>
      <c r="AY7" s="101">
        <v>83.479934</v>
      </c>
      <c r="AZ7" s="80">
        <v>7900</v>
      </c>
      <c r="BA7" s="115">
        <v>5719.6</v>
      </c>
      <c r="BB7" s="115">
        <v>2180.4</v>
      </c>
      <c r="BC7" s="115">
        <v>305.25600000000003</v>
      </c>
      <c r="BD7" s="99">
        <v>4873.9492399999999</v>
      </c>
      <c r="BE7" s="115">
        <v>1721.382192</v>
      </c>
      <c r="BF7" s="115">
        <v>6595.3314319999999</v>
      </c>
      <c r="BG7" s="101">
        <v>83.485208</v>
      </c>
      <c r="BH7" s="80">
        <v>7700</v>
      </c>
      <c r="BI7" s="115">
        <v>5513.2</v>
      </c>
      <c r="BJ7" s="81">
        <v>2186.8000000000002</v>
      </c>
      <c r="BK7" s="75">
        <v>26</v>
      </c>
      <c r="BL7" s="74">
        <v>24.2</v>
      </c>
      <c r="BM7" s="75">
        <v>26.5</v>
      </c>
      <c r="BN7" s="75">
        <v>26.8</v>
      </c>
      <c r="BO7" s="75">
        <v>27</v>
      </c>
      <c r="BP7" s="75">
        <v>27.3</v>
      </c>
      <c r="BQ7" s="75">
        <v>27.6</v>
      </c>
      <c r="BR7" s="75">
        <v>28.4</v>
      </c>
      <c r="BS7" s="100">
        <v>306.15200000000004</v>
      </c>
      <c r="BT7" s="100">
        <v>4703.0090799999998</v>
      </c>
      <c r="BU7" s="100">
        <v>1726.4348639999998</v>
      </c>
      <c r="BV7" s="100">
        <v>6429.4439439999996</v>
      </c>
      <c r="BW7" s="103">
        <v>83.499272000000005</v>
      </c>
    </row>
    <row r="8" spans="1:75">
      <c r="A8" s="79" t="s">
        <v>2</v>
      </c>
      <c r="B8" s="80">
        <v>24390</v>
      </c>
      <c r="C8" s="115">
        <v>18536.400000000001</v>
      </c>
      <c r="D8" s="115">
        <v>5853.6</v>
      </c>
      <c r="E8" s="115">
        <v>819.50400000000013</v>
      </c>
      <c r="F8" s="99">
        <v>14777.998560000002</v>
      </c>
      <c r="G8" s="115">
        <v>4621.3001279999999</v>
      </c>
      <c r="H8" s="115">
        <v>19399.298688000003</v>
      </c>
      <c r="I8" s="115"/>
      <c r="J8" s="115"/>
      <c r="K8" s="101">
        <v>79.537920000000014</v>
      </c>
      <c r="L8" s="80">
        <v>24039</v>
      </c>
      <c r="M8" s="115">
        <v>18678.303</v>
      </c>
      <c r="N8" s="115">
        <v>5360.697000000001</v>
      </c>
      <c r="O8" s="115">
        <v>750.4975800000002</v>
      </c>
      <c r="P8" s="99">
        <v>15052.305914100001</v>
      </c>
      <c r="Q8" s="115">
        <v>4232.1630675599999</v>
      </c>
      <c r="R8" s="115">
        <v>19284.46898166</v>
      </c>
      <c r="S8" s="101">
        <v>80.221593999999996</v>
      </c>
      <c r="T8" s="80">
        <v>23700</v>
      </c>
      <c r="U8" s="115">
        <v>17869.8</v>
      </c>
      <c r="V8" s="115">
        <v>5830.2</v>
      </c>
      <c r="W8" s="115">
        <v>816.22800000000007</v>
      </c>
      <c r="X8" s="99">
        <v>14622.331200000001</v>
      </c>
      <c r="Y8" s="115">
        <v>4602.8262960000002</v>
      </c>
      <c r="Z8" s="115">
        <v>19225.157496</v>
      </c>
      <c r="AA8" s="101">
        <v>81.118808000000001</v>
      </c>
      <c r="AB8" s="80">
        <v>23600</v>
      </c>
      <c r="AC8" s="115">
        <v>17723.599999999999</v>
      </c>
      <c r="AD8" s="115">
        <v>5876.4</v>
      </c>
      <c r="AE8" s="115">
        <v>822.69599999999991</v>
      </c>
      <c r="AF8" s="99">
        <v>14689.307879999997</v>
      </c>
      <c r="AG8" s="115">
        <v>4639.3002719999995</v>
      </c>
      <c r="AH8" s="115">
        <v>19328.608151999997</v>
      </c>
      <c r="AI8" s="101">
        <v>81.900881999999982</v>
      </c>
      <c r="AJ8" s="80">
        <v>23360</v>
      </c>
      <c r="AK8" s="115">
        <v>17496.64</v>
      </c>
      <c r="AL8" s="115">
        <v>5863.36</v>
      </c>
      <c r="AM8" s="115">
        <v>820.8703999999999</v>
      </c>
      <c r="AN8" s="99">
        <v>14683.801664000001</v>
      </c>
      <c r="AO8" s="115">
        <v>4629.0054528000001</v>
      </c>
      <c r="AP8" s="115">
        <v>19312.807116800002</v>
      </c>
      <c r="AQ8" s="101">
        <v>82.674688000000003</v>
      </c>
      <c r="AR8" s="80">
        <v>23000</v>
      </c>
      <c r="AS8" s="115">
        <v>17158</v>
      </c>
      <c r="AT8" s="115">
        <v>5842</v>
      </c>
      <c r="AU8" s="115">
        <v>817.88</v>
      </c>
      <c r="AV8" s="99">
        <v>14580.560199999998</v>
      </c>
      <c r="AW8" s="115">
        <v>4612.1421599999994</v>
      </c>
      <c r="AX8" s="115">
        <v>19192.702359999996</v>
      </c>
      <c r="AY8" s="101">
        <v>83.446531999999976</v>
      </c>
      <c r="AZ8" s="80">
        <v>22700</v>
      </c>
      <c r="BA8" s="115">
        <v>16866.099999999999</v>
      </c>
      <c r="BB8" s="115">
        <v>5833.9</v>
      </c>
      <c r="BC8" s="115">
        <v>816.74599999999987</v>
      </c>
      <c r="BD8" s="99">
        <v>14337.812589999998</v>
      </c>
      <c r="BE8" s="115">
        <v>4605.7473719999989</v>
      </c>
      <c r="BF8" s="115">
        <v>18943.559961999996</v>
      </c>
      <c r="BG8" s="101">
        <v>83.451805999999976</v>
      </c>
      <c r="BH8" s="80">
        <v>22350</v>
      </c>
      <c r="BI8" s="115">
        <v>16494.3</v>
      </c>
      <c r="BJ8" s="81">
        <v>5855.7</v>
      </c>
      <c r="BK8" s="75">
        <v>24</v>
      </c>
      <c r="BL8" s="75">
        <v>22.3</v>
      </c>
      <c r="BM8" s="75">
        <v>24.6</v>
      </c>
      <c r="BN8" s="75">
        <v>24.9</v>
      </c>
      <c r="BO8" s="75">
        <v>25.1</v>
      </c>
      <c r="BP8" s="75">
        <v>25.4</v>
      </c>
      <c r="BQ8" s="75">
        <v>25.7</v>
      </c>
      <c r="BR8" s="75">
        <v>26.2</v>
      </c>
      <c r="BS8" s="100">
        <v>819.798</v>
      </c>
      <c r="BT8" s="100">
        <v>14030.48517</v>
      </c>
      <c r="BU8" s="100">
        <v>4622.958036</v>
      </c>
      <c r="BV8" s="100">
        <v>18653.443206</v>
      </c>
      <c r="BW8" s="103">
        <v>83.460595999999995</v>
      </c>
    </row>
    <row r="9" spans="1:75">
      <c r="A9" s="79" t="s">
        <v>3</v>
      </c>
      <c r="B9" s="82">
        <v>26575</v>
      </c>
      <c r="C9" s="115">
        <v>18735.375</v>
      </c>
      <c r="D9" s="115">
        <v>7839.625</v>
      </c>
      <c r="E9" s="115">
        <v>1097.5474999999999</v>
      </c>
      <c r="F9" s="99">
        <v>15041.636025</v>
      </c>
      <c r="G9" s="115">
        <v>6189.2271449999998</v>
      </c>
      <c r="H9" s="115">
        <v>21230.863170000001</v>
      </c>
      <c r="I9" s="115"/>
      <c r="J9" s="115"/>
      <c r="K9" s="101">
        <v>79.890360000000015</v>
      </c>
      <c r="L9" s="82">
        <v>26075</v>
      </c>
      <c r="M9" s="115">
        <v>18643.625</v>
      </c>
      <c r="N9" s="115">
        <v>7431.375</v>
      </c>
      <c r="O9" s="115">
        <v>1040.3924999999999</v>
      </c>
      <c r="P9" s="99">
        <v>15139.418787500001</v>
      </c>
      <c r="Q9" s="115">
        <v>5866.9219349999994</v>
      </c>
      <c r="R9" s="115">
        <v>21006.340722500001</v>
      </c>
      <c r="S9" s="101">
        <v>80.561230000000009</v>
      </c>
      <c r="T9" s="82">
        <v>25775</v>
      </c>
      <c r="U9" s="115">
        <v>17913.625</v>
      </c>
      <c r="V9" s="115">
        <v>7861.375</v>
      </c>
      <c r="W9" s="115">
        <v>1100.5925</v>
      </c>
      <c r="X9" s="99">
        <v>14771.136999999999</v>
      </c>
      <c r="Y9" s="115">
        <v>6206.3983349999999</v>
      </c>
      <c r="Z9" s="115">
        <v>20977.535335</v>
      </c>
      <c r="AA9" s="101">
        <v>81.387140000000002</v>
      </c>
      <c r="AB9" s="82">
        <v>25200</v>
      </c>
      <c r="AC9" s="115">
        <v>17413.2</v>
      </c>
      <c r="AD9" s="115">
        <v>7786.8</v>
      </c>
      <c r="AE9" s="115">
        <v>1090.152</v>
      </c>
      <c r="AF9" s="99">
        <v>14546.203560000002</v>
      </c>
      <c r="AG9" s="115">
        <v>6147.5228639999996</v>
      </c>
      <c r="AH9" s="115">
        <v>20693.726424</v>
      </c>
      <c r="AI9" s="101">
        <v>82.117962000000006</v>
      </c>
      <c r="AJ9" s="82">
        <v>24410</v>
      </c>
      <c r="AK9" s="115">
        <v>16818.489999999998</v>
      </c>
      <c r="AL9" s="115">
        <v>7591.51</v>
      </c>
      <c r="AM9" s="115">
        <v>1062.8114</v>
      </c>
      <c r="AN9" s="99">
        <v>14226.914473999997</v>
      </c>
      <c r="AO9" s="115">
        <v>5993.3453147999999</v>
      </c>
      <c r="AP9" s="115">
        <v>20220.259788799998</v>
      </c>
      <c r="AQ9" s="101">
        <v>82.835967999999994</v>
      </c>
      <c r="AR9" s="82">
        <v>23500</v>
      </c>
      <c r="AS9" s="115">
        <v>16121</v>
      </c>
      <c r="AT9" s="115">
        <v>7379</v>
      </c>
      <c r="AU9" s="115">
        <v>1033.06</v>
      </c>
      <c r="AV9" s="99">
        <v>13809.1499</v>
      </c>
      <c r="AW9" s="115">
        <v>5825.5729200000005</v>
      </c>
      <c r="AX9" s="115">
        <v>19634.722820000003</v>
      </c>
      <c r="AY9" s="101">
        <v>83.552012000000019</v>
      </c>
      <c r="AZ9" s="82">
        <v>22700</v>
      </c>
      <c r="BA9" s="115">
        <v>15458.7</v>
      </c>
      <c r="BB9" s="115">
        <v>7241.3</v>
      </c>
      <c r="BC9" s="115">
        <v>1013.7819999999999</v>
      </c>
      <c r="BD9" s="99">
        <v>13251.44053</v>
      </c>
      <c r="BE9" s="115">
        <v>5716.8615239999999</v>
      </c>
      <c r="BF9" s="115">
        <v>18968.302054</v>
      </c>
      <c r="BG9" s="101">
        <v>83.560801999999995</v>
      </c>
      <c r="BH9" s="82">
        <v>21830</v>
      </c>
      <c r="BI9" s="115">
        <v>14757.08</v>
      </c>
      <c r="BJ9" s="81">
        <v>7072.92</v>
      </c>
      <c r="BK9" s="75">
        <v>29.5</v>
      </c>
      <c r="BL9" s="75">
        <v>28.5</v>
      </c>
      <c r="BM9" s="75">
        <v>30.5</v>
      </c>
      <c r="BN9" s="75">
        <v>30.9</v>
      </c>
      <c r="BO9" s="75">
        <v>31.1</v>
      </c>
      <c r="BP9" s="75">
        <v>31.4</v>
      </c>
      <c r="BQ9" s="75">
        <v>31.9</v>
      </c>
      <c r="BR9" s="75">
        <v>32.4</v>
      </c>
      <c r="BS9" s="100">
        <v>990.2088</v>
      </c>
      <c r="BT9" s="100">
        <v>12659.313052000001</v>
      </c>
      <c r="BU9" s="100">
        <v>5583.9288815999998</v>
      </c>
      <c r="BV9" s="100">
        <v>18243.241933600002</v>
      </c>
      <c r="BW9" s="103">
        <v>83.569592</v>
      </c>
    </row>
    <row r="10" spans="1:75">
      <c r="A10" s="79" t="s">
        <v>4</v>
      </c>
      <c r="B10" s="82">
        <v>18097</v>
      </c>
      <c r="C10" s="115">
        <v>12731.2395</v>
      </c>
      <c r="D10" s="115">
        <v>5365.7604999999994</v>
      </c>
      <c r="E10" s="115">
        <v>751.20646999999997</v>
      </c>
      <c r="F10" s="99">
        <v>10223.3373333</v>
      </c>
      <c r="G10" s="115">
        <v>4236.1605995399996</v>
      </c>
      <c r="H10" s="115">
        <v>14459.49793284</v>
      </c>
      <c r="I10" s="115"/>
      <c r="J10" s="115"/>
      <c r="K10" s="101">
        <v>79.899972000000005</v>
      </c>
      <c r="L10" s="82">
        <v>17834</v>
      </c>
      <c r="M10" s="115">
        <v>12751.310000000001</v>
      </c>
      <c r="N10" s="115">
        <v>5082.6899999999996</v>
      </c>
      <c r="O10" s="115">
        <v>711.57659999999987</v>
      </c>
      <c r="P10" s="99">
        <v>10354.607657</v>
      </c>
      <c r="Q10" s="115">
        <v>4012.6821012</v>
      </c>
      <c r="R10" s="115">
        <v>14367.289758200001</v>
      </c>
      <c r="S10" s="101">
        <v>80.561230000000009</v>
      </c>
      <c r="T10" s="82">
        <v>17575</v>
      </c>
      <c r="U10" s="115">
        <v>12232.2</v>
      </c>
      <c r="V10" s="115">
        <v>5342.8</v>
      </c>
      <c r="W10" s="115">
        <v>747.99199999999996</v>
      </c>
      <c r="X10" s="99">
        <v>10084.9568</v>
      </c>
      <c r="Y10" s="115">
        <v>4218.0337439999994</v>
      </c>
      <c r="Z10" s="115">
        <v>14302.990544</v>
      </c>
      <c r="AA10" s="101">
        <v>81.382592000000002</v>
      </c>
      <c r="AB10" s="82">
        <v>17300</v>
      </c>
      <c r="AC10" s="115">
        <v>12006.2</v>
      </c>
      <c r="AD10" s="115">
        <v>5293.8</v>
      </c>
      <c r="AE10" s="115">
        <v>741.13199999999995</v>
      </c>
      <c r="AF10" s="99">
        <v>10025.180460000001</v>
      </c>
      <c r="AG10" s="115">
        <v>4179.3492240000005</v>
      </c>
      <c r="AH10" s="115">
        <v>14204.529684000001</v>
      </c>
      <c r="AI10" s="101">
        <v>82.107108000000011</v>
      </c>
      <c r="AJ10" s="82">
        <v>17085</v>
      </c>
      <c r="AK10" s="115">
        <v>11822.82</v>
      </c>
      <c r="AL10" s="115">
        <v>5262.18</v>
      </c>
      <c r="AM10" s="115">
        <v>736.70519999999999</v>
      </c>
      <c r="AN10" s="99">
        <v>9996.7615319999986</v>
      </c>
      <c r="AO10" s="115">
        <v>4154.3858663999999</v>
      </c>
      <c r="AP10" s="115">
        <v>14151.147398399999</v>
      </c>
      <c r="AQ10" s="101">
        <v>82.82790399999999</v>
      </c>
      <c r="AR10" s="82">
        <v>16800</v>
      </c>
      <c r="AS10" s="115">
        <v>11575.2</v>
      </c>
      <c r="AT10" s="115">
        <v>5224.8</v>
      </c>
      <c r="AU10" s="115">
        <v>731.47199999999998</v>
      </c>
      <c r="AV10" s="99">
        <v>9910.9768800000002</v>
      </c>
      <c r="AW10" s="115">
        <v>4124.8751040000006</v>
      </c>
      <c r="AX10" s="115">
        <v>14035.851984000001</v>
      </c>
      <c r="AY10" s="101">
        <v>83.546738000000005</v>
      </c>
      <c r="AZ10" s="82">
        <v>16600</v>
      </c>
      <c r="BA10" s="115">
        <v>11371</v>
      </c>
      <c r="BB10" s="115">
        <v>5229</v>
      </c>
      <c r="BC10" s="115">
        <v>732.06</v>
      </c>
      <c r="BD10" s="99">
        <v>9741.7349000000013</v>
      </c>
      <c r="BE10" s="115">
        <v>4128.1909200000009</v>
      </c>
      <c r="BF10" s="115">
        <v>13869.925820000002</v>
      </c>
      <c r="BG10" s="101">
        <v>83.553770000000014</v>
      </c>
      <c r="BH10" s="82">
        <v>16300</v>
      </c>
      <c r="BI10" s="115">
        <v>11084</v>
      </c>
      <c r="BJ10" s="81">
        <v>5216</v>
      </c>
      <c r="BK10" s="75">
        <v>29.65</v>
      </c>
      <c r="BL10" s="75">
        <v>28.5</v>
      </c>
      <c r="BM10" s="75">
        <v>30.4</v>
      </c>
      <c r="BN10" s="75">
        <v>30.6</v>
      </c>
      <c r="BO10" s="75">
        <v>30.8</v>
      </c>
      <c r="BP10" s="75">
        <v>31.1</v>
      </c>
      <c r="BQ10" s="75">
        <v>31.5</v>
      </c>
      <c r="BR10" s="75">
        <v>32</v>
      </c>
      <c r="BS10" s="100">
        <v>730.24</v>
      </c>
      <c r="BT10" s="100">
        <v>9502.7696000000014</v>
      </c>
      <c r="BU10" s="100">
        <v>4117.9276799999998</v>
      </c>
      <c r="BV10" s="100">
        <v>13620.69728</v>
      </c>
      <c r="BW10" s="103">
        <v>83.562560000000005</v>
      </c>
    </row>
    <row r="11" spans="1:75">
      <c r="A11" s="79" t="s">
        <v>5</v>
      </c>
      <c r="B11" s="80">
        <v>49403</v>
      </c>
      <c r="C11" s="115">
        <v>37052.25</v>
      </c>
      <c r="D11" s="115">
        <v>12350.75</v>
      </c>
      <c r="E11" s="115">
        <v>1729.105</v>
      </c>
      <c r="F11" s="99">
        <v>29575.105949999997</v>
      </c>
      <c r="G11" s="115">
        <v>9750.6701100000009</v>
      </c>
      <c r="H11" s="115">
        <v>39325.776059999997</v>
      </c>
      <c r="I11" s="115"/>
      <c r="J11" s="115"/>
      <c r="K11" s="101">
        <v>79.60199999999999</v>
      </c>
      <c r="L11" s="80">
        <v>49294</v>
      </c>
      <c r="M11" s="115">
        <v>37463.440000000002</v>
      </c>
      <c r="N11" s="115">
        <v>11830.56</v>
      </c>
      <c r="O11" s="115">
        <v>1656.2783999999999</v>
      </c>
      <c r="P11" s="99">
        <v>30250.347568000001</v>
      </c>
      <c r="Q11" s="115">
        <v>9339.9905087999996</v>
      </c>
      <c r="R11" s="115">
        <v>39590.338076799999</v>
      </c>
      <c r="S11" s="101">
        <v>80.314720000000008</v>
      </c>
      <c r="T11" s="80">
        <v>49185</v>
      </c>
      <c r="U11" s="115">
        <v>36642.824999999997</v>
      </c>
      <c r="V11" s="115">
        <v>12542.174999999999</v>
      </c>
      <c r="W11" s="115">
        <v>1755.9044999999999</v>
      </c>
      <c r="X11" s="99">
        <v>30016.621799999997</v>
      </c>
      <c r="Y11" s="115">
        <v>9901.7963189999973</v>
      </c>
      <c r="Z11" s="115">
        <v>39918.418118999994</v>
      </c>
      <c r="AA11" s="101">
        <v>81.159739999999999</v>
      </c>
      <c r="AB11" s="80">
        <v>49000</v>
      </c>
      <c r="AC11" s="115">
        <v>36309</v>
      </c>
      <c r="AD11" s="115">
        <v>12691</v>
      </c>
      <c r="AE11" s="115">
        <v>1776.74</v>
      </c>
      <c r="AF11" s="99">
        <v>30129.869700000003</v>
      </c>
      <c r="AG11" s="115">
        <v>10019.29068</v>
      </c>
      <c r="AH11" s="115">
        <v>40149.160380000001</v>
      </c>
      <c r="AI11" s="101">
        <v>81.937061999999997</v>
      </c>
      <c r="AJ11" s="80">
        <v>48970</v>
      </c>
      <c r="AK11" s="115">
        <v>36188.83</v>
      </c>
      <c r="AL11" s="115">
        <v>12781.17</v>
      </c>
      <c r="AM11" s="115">
        <v>1789.3638000000001</v>
      </c>
      <c r="AN11" s="99">
        <v>30408.479758000005</v>
      </c>
      <c r="AO11" s="115">
        <v>10090.478091599998</v>
      </c>
      <c r="AP11" s="115">
        <v>40498.957849600003</v>
      </c>
      <c r="AQ11" s="101">
        <v>82.701568000000009</v>
      </c>
      <c r="AR11" s="80">
        <v>48800</v>
      </c>
      <c r="AS11" s="115">
        <v>35916.800000000003</v>
      </c>
      <c r="AT11" s="115">
        <v>12883.2</v>
      </c>
      <c r="AU11" s="115">
        <v>1803.6480000000001</v>
      </c>
      <c r="AV11" s="99">
        <v>30559.457920000004</v>
      </c>
      <c r="AW11" s="115">
        <v>10171.028736</v>
      </c>
      <c r="AX11" s="115">
        <v>40730.486656000008</v>
      </c>
      <c r="AY11" s="101">
        <v>83.464112000000014</v>
      </c>
      <c r="AZ11" s="80">
        <v>48700</v>
      </c>
      <c r="BA11" s="115">
        <v>35697.1</v>
      </c>
      <c r="BB11" s="115">
        <v>13002.9</v>
      </c>
      <c r="BC11" s="115">
        <v>1820.4059999999999</v>
      </c>
      <c r="BD11" s="99">
        <v>30384.061490000004</v>
      </c>
      <c r="BE11" s="115">
        <v>10265.529491999998</v>
      </c>
      <c r="BF11" s="115">
        <v>40649.590982000002</v>
      </c>
      <c r="BG11" s="101">
        <v>83.469386000000014</v>
      </c>
      <c r="BH11" s="80">
        <v>48600</v>
      </c>
      <c r="BI11" s="115">
        <v>35380.800000000003</v>
      </c>
      <c r="BJ11" s="81">
        <v>13219.2</v>
      </c>
      <c r="BK11" s="75">
        <v>25</v>
      </c>
      <c r="BL11" s="75">
        <v>24</v>
      </c>
      <c r="BM11" s="75">
        <v>25.5</v>
      </c>
      <c r="BN11" s="75">
        <v>25.9</v>
      </c>
      <c r="BO11" s="75">
        <v>26.1</v>
      </c>
      <c r="BP11" s="75">
        <v>26.4</v>
      </c>
      <c r="BQ11" s="75">
        <v>26.7</v>
      </c>
      <c r="BR11" s="75">
        <v>27.2</v>
      </c>
      <c r="BS11" s="100">
        <v>1850.6880000000001</v>
      </c>
      <c r="BT11" s="100">
        <v>30134.09952</v>
      </c>
      <c r="BU11" s="100">
        <v>10436.294016</v>
      </c>
      <c r="BV11" s="100">
        <v>40570.393536000003</v>
      </c>
      <c r="BW11" s="103">
        <v>83.478176000000005</v>
      </c>
    </row>
    <row r="12" spans="1:75">
      <c r="A12" s="79" t="s">
        <v>6</v>
      </c>
      <c r="B12" s="80">
        <v>27708</v>
      </c>
      <c r="C12" s="115">
        <v>19118.52</v>
      </c>
      <c r="D12" s="115">
        <v>8589.48</v>
      </c>
      <c r="E12" s="115">
        <v>1202.5272</v>
      </c>
      <c r="F12" s="99">
        <v>15381.431208</v>
      </c>
      <c r="G12" s="115">
        <v>6781.2226703999995</v>
      </c>
      <c r="H12" s="115">
        <v>22162.6538784</v>
      </c>
      <c r="I12" s="115"/>
      <c r="J12" s="115"/>
      <c r="K12" s="101">
        <v>79.98648</v>
      </c>
      <c r="L12" s="80">
        <v>27400</v>
      </c>
      <c r="M12" s="115">
        <v>19180</v>
      </c>
      <c r="N12" s="115">
        <v>8220</v>
      </c>
      <c r="O12" s="115">
        <v>1150.8</v>
      </c>
      <c r="P12" s="99">
        <v>15606.766000000001</v>
      </c>
      <c r="Q12" s="115">
        <v>6489.525599999999</v>
      </c>
      <c r="R12" s="115">
        <v>22096.2916</v>
      </c>
      <c r="S12" s="101">
        <v>80.6434</v>
      </c>
      <c r="T12" s="80">
        <v>27100</v>
      </c>
      <c r="U12" s="115">
        <v>18563.5</v>
      </c>
      <c r="V12" s="115">
        <v>8536.5</v>
      </c>
      <c r="W12" s="115">
        <v>1195.1099999999999</v>
      </c>
      <c r="X12" s="99">
        <v>15328.843999999999</v>
      </c>
      <c r="Y12" s="115">
        <v>6739.3960199999992</v>
      </c>
      <c r="Z12" s="115">
        <v>22068.240019999997</v>
      </c>
      <c r="AA12" s="101">
        <v>81.43262</v>
      </c>
      <c r="AB12" s="80">
        <v>26800</v>
      </c>
      <c r="AC12" s="115">
        <v>18277.599999999999</v>
      </c>
      <c r="AD12" s="115">
        <v>8522.4</v>
      </c>
      <c r="AE12" s="115">
        <v>1193.136</v>
      </c>
      <c r="AF12" s="99">
        <v>15288.076079999997</v>
      </c>
      <c r="AG12" s="115">
        <v>6728.2643519999992</v>
      </c>
      <c r="AH12" s="115">
        <v>22016.340431999997</v>
      </c>
      <c r="AI12" s="101">
        <v>82.15052399999999</v>
      </c>
      <c r="AJ12" s="80">
        <v>26505</v>
      </c>
      <c r="AK12" s="115">
        <v>18023.400000000001</v>
      </c>
      <c r="AL12" s="115">
        <v>8481.6</v>
      </c>
      <c r="AM12" s="115">
        <v>1187.424</v>
      </c>
      <c r="AN12" s="99">
        <v>15266.031840000001</v>
      </c>
      <c r="AO12" s="115">
        <v>6696.0535680000003</v>
      </c>
      <c r="AP12" s="115">
        <v>21962.085408000003</v>
      </c>
      <c r="AQ12" s="101">
        <v>82.860160000000008</v>
      </c>
      <c r="AR12" s="80">
        <v>26200</v>
      </c>
      <c r="AS12" s="115">
        <v>17737.400000000001</v>
      </c>
      <c r="AT12" s="115">
        <v>8462.5999999999985</v>
      </c>
      <c r="AU12" s="115">
        <v>1184.7639999999999</v>
      </c>
      <c r="AV12" s="99">
        <v>15213.719060000001</v>
      </c>
      <c r="AW12" s="115">
        <v>6681.0534479999988</v>
      </c>
      <c r="AX12" s="115">
        <v>21894.772508000002</v>
      </c>
      <c r="AY12" s="101">
        <v>83.567834000000005</v>
      </c>
      <c r="AZ12" s="80">
        <v>25900</v>
      </c>
      <c r="BA12" s="115">
        <v>17404.800000000003</v>
      </c>
      <c r="BB12" s="115">
        <v>8495.1999999999989</v>
      </c>
      <c r="BC12" s="115">
        <v>1189.328</v>
      </c>
      <c r="BD12" s="99">
        <v>14939.555120000003</v>
      </c>
      <c r="BE12" s="115">
        <v>6706.7904959999987</v>
      </c>
      <c r="BF12" s="115">
        <v>21646.345616000002</v>
      </c>
      <c r="BG12" s="101">
        <v>83.57662400000001</v>
      </c>
      <c r="BH12" s="80">
        <v>25600</v>
      </c>
      <c r="BI12" s="115">
        <v>17152</v>
      </c>
      <c r="BJ12" s="81">
        <v>8448</v>
      </c>
      <c r="BK12" s="75">
        <v>31</v>
      </c>
      <c r="BL12" s="75">
        <v>30</v>
      </c>
      <c r="BM12" s="75">
        <v>31.5</v>
      </c>
      <c r="BN12" s="75">
        <v>31.8</v>
      </c>
      <c r="BO12" s="75">
        <v>32</v>
      </c>
      <c r="BP12" s="75">
        <v>32.299999999999997</v>
      </c>
      <c r="BQ12" s="75">
        <v>32.799999999999997</v>
      </c>
      <c r="BR12" s="75">
        <v>33</v>
      </c>
      <c r="BS12" s="100">
        <v>1182.72</v>
      </c>
      <c r="BT12" s="100">
        <v>14726.988800000001</v>
      </c>
      <c r="BU12" s="100">
        <v>6669.527039999999</v>
      </c>
      <c r="BV12" s="100">
        <v>21396.51584</v>
      </c>
      <c r="BW12" s="103">
        <v>83.580139999999986</v>
      </c>
    </row>
    <row r="13" spans="1:75">
      <c r="A13" s="79" t="s">
        <v>7</v>
      </c>
      <c r="B13" s="83">
        <v>40617</v>
      </c>
      <c r="C13" s="115">
        <v>29447.325000000001</v>
      </c>
      <c r="D13" s="115">
        <v>11169.674999999999</v>
      </c>
      <c r="E13" s="115">
        <v>1563.7544999999998</v>
      </c>
      <c r="F13" s="99">
        <v>23578.777754999999</v>
      </c>
      <c r="G13" s="115">
        <v>8818.2350189999997</v>
      </c>
      <c r="H13" s="115">
        <v>32397.012773999999</v>
      </c>
      <c r="I13" s="115"/>
      <c r="J13" s="115"/>
      <c r="K13" s="101">
        <v>79.762200000000007</v>
      </c>
      <c r="L13" s="83">
        <v>41000</v>
      </c>
      <c r="M13" s="115">
        <v>30094</v>
      </c>
      <c r="N13" s="115">
        <v>10906</v>
      </c>
      <c r="O13" s="115">
        <v>1526.84</v>
      </c>
      <c r="P13" s="99">
        <v>24377.361799999999</v>
      </c>
      <c r="Q13" s="115">
        <v>8610.0688799999989</v>
      </c>
      <c r="R13" s="115">
        <v>32987.430679999998</v>
      </c>
      <c r="S13" s="101">
        <v>80.457148000000004</v>
      </c>
      <c r="T13" s="83">
        <v>41500</v>
      </c>
      <c r="U13" s="115">
        <v>29921.5</v>
      </c>
      <c r="V13" s="115">
        <v>11578.5</v>
      </c>
      <c r="W13" s="115">
        <v>1620.99</v>
      </c>
      <c r="X13" s="99">
        <v>24585.596000000001</v>
      </c>
      <c r="Y13" s="115">
        <v>9140.9941799999997</v>
      </c>
      <c r="Z13" s="115">
        <v>33726.590179999999</v>
      </c>
      <c r="AA13" s="101">
        <v>81.268892000000008</v>
      </c>
      <c r="AB13" s="83">
        <v>41800</v>
      </c>
      <c r="AC13" s="115">
        <v>29970.6</v>
      </c>
      <c r="AD13" s="115">
        <v>11829.4</v>
      </c>
      <c r="AE13" s="115">
        <v>1656.116</v>
      </c>
      <c r="AF13" s="99">
        <v>24946.912980000001</v>
      </c>
      <c r="AG13" s="115">
        <v>9339.0747119999996</v>
      </c>
      <c r="AH13" s="115">
        <v>34285.987692000002</v>
      </c>
      <c r="AI13" s="101">
        <v>82.023894000000013</v>
      </c>
      <c r="AJ13" s="83">
        <v>42000</v>
      </c>
      <c r="AK13" s="115">
        <v>30030</v>
      </c>
      <c r="AL13" s="115">
        <v>11970</v>
      </c>
      <c r="AM13" s="115">
        <v>1675.8</v>
      </c>
      <c r="AN13" s="99">
        <v>25311.678000000004</v>
      </c>
      <c r="AO13" s="115">
        <v>9450.0756000000001</v>
      </c>
      <c r="AP13" s="115">
        <v>34761.753600000004</v>
      </c>
      <c r="AQ13" s="101">
        <v>82.766080000000002</v>
      </c>
      <c r="AR13" s="83">
        <v>42500</v>
      </c>
      <c r="AS13" s="115">
        <v>30260</v>
      </c>
      <c r="AT13" s="115">
        <v>12240</v>
      </c>
      <c r="AU13" s="115">
        <v>1713.6</v>
      </c>
      <c r="AV13" s="99">
        <v>25826.944</v>
      </c>
      <c r="AW13" s="115">
        <v>9663.2351999999992</v>
      </c>
      <c r="AX13" s="115">
        <v>35490.179199999999</v>
      </c>
      <c r="AY13" s="101">
        <v>83.506304</v>
      </c>
      <c r="AZ13" s="83">
        <v>42800</v>
      </c>
      <c r="BA13" s="115">
        <v>30345.200000000001</v>
      </c>
      <c r="BB13" s="115">
        <v>12454.8</v>
      </c>
      <c r="BC13" s="115">
        <v>1743.6719999999998</v>
      </c>
      <c r="BD13" s="99">
        <v>25910.139879999999</v>
      </c>
      <c r="BE13" s="115">
        <v>9832.8155039999983</v>
      </c>
      <c r="BF13" s="115">
        <v>35742.955384000001</v>
      </c>
      <c r="BG13" s="101">
        <v>83.511578</v>
      </c>
      <c r="BH13" s="83">
        <v>43000</v>
      </c>
      <c r="BI13" s="115">
        <v>30401</v>
      </c>
      <c r="BJ13" s="81">
        <v>12599</v>
      </c>
      <c r="BK13" s="75">
        <v>27.5</v>
      </c>
      <c r="BL13" s="75">
        <v>26.6</v>
      </c>
      <c r="BM13" s="75">
        <v>27.9</v>
      </c>
      <c r="BN13" s="75">
        <v>28.3</v>
      </c>
      <c r="BO13" s="75">
        <v>28.5</v>
      </c>
      <c r="BP13" s="75">
        <v>28.8</v>
      </c>
      <c r="BQ13" s="75">
        <v>29.1</v>
      </c>
      <c r="BR13" s="75">
        <v>29.3</v>
      </c>
      <c r="BS13" s="100">
        <v>1763.86</v>
      </c>
      <c r="BT13" s="100">
        <v>25964.831900000001</v>
      </c>
      <c r="BU13" s="100">
        <v>9946.658519999999</v>
      </c>
      <c r="BV13" s="100">
        <v>35911.490420000002</v>
      </c>
      <c r="BW13" s="103">
        <v>83.515094000000005</v>
      </c>
    </row>
    <row r="14" spans="1:75">
      <c r="A14" s="79" t="s">
        <v>8</v>
      </c>
      <c r="B14" s="80">
        <v>58901</v>
      </c>
      <c r="C14" s="115">
        <v>45177.066999999995</v>
      </c>
      <c r="D14" s="115">
        <v>13723.933000000001</v>
      </c>
      <c r="E14" s="115">
        <v>1921.3506200000002</v>
      </c>
      <c r="F14" s="99">
        <v>35987.439001799998</v>
      </c>
      <c r="G14" s="115">
        <v>10834.770624839999</v>
      </c>
      <c r="H14" s="115">
        <v>46822.209626639997</v>
      </c>
      <c r="I14" s="115"/>
      <c r="J14" s="115"/>
      <c r="K14" s="101">
        <v>79.49306399999999</v>
      </c>
      <c r="L14" s="80">
        <v>58530</v>
      </c>
      <c r="M14" s="115">
        <v>45360.75</v>
      </c>
      <c r="N14" s="115">
        <v>13169.25</v>
      </c>
      <c r="O14" s="115">
        <v>1843.6949999999999</v>
      </c>
      <c r="P14" s="99">
        <v>36563.252025000002</v>
      </c>
      <c r="Q14" s="115">
        <v>10396.859490000001</v>
      </c>
      <c r="R14" s="115">
        <v>46960.111515000004</v>
      </c>
      <c r="S14" s="101">
        <v>80.232550000000018</v>
      </c>
      <c r="T14" s="80">
        <v>58160</v>
      </c>
      <c r="U14" s="115">
        <v>44317.919999999998</v>
      </c>
      <c r="V14" s="115">
        <v>13842.08</v>
      </c>
      <c r="W14" s="115">
        <v>1937.8912</v>
      </c>
      <c r="X14" s="99">
        <v>36229.492479999994</v>
      </c>
      <c r="Y14" s="115">
        <v>10928.0453184</v>
      </c>
      <c r="Z14" s="115">
        <v>47157.537798399993</v>
      </c>
      <c r="AA14" s="101">
        <v>81.082423999999989</v>
      </c>
      <c r="AB14" s="80">
        <v>57700</v>
      </c>
      <c r="AC14" s="115">
        <v>43736.6</v>
      </c>
      <c r="AD14" s="115">
        <v>13963.4</v>
      </c>
      <c r="AE14" s="115">
        <v>1954.876</v>
      </c>
      <c r="AF14" s="99">
        <v>36218.370780000005</v>
      </c>
      <c r="AG14" s="115">
        <v>11023.825031999999</v>
      </c>
      <c r="AH14" s="115">
        <v>47242.195812000005</v>
      </c>
      <c r="AI14" s="101">
        <v>81.875556000000017</v>
      </c>
      <c r="AJ14" s="80">
        <v>57430</v>
      </c>
      <c r="AK14" s="115">
        <v>43359.65</v>
      </c>
      <c r="AL14" s="115">
        <v>14070.35</v>
      </c>
      <c r="AM14" s="115">
        <v>1969.8489999999999</v>
      </c>
      <c r="AN14" s="99">
        <v>36362.551090000001</v>
      </c>
      <c r="AO14" s="115">
        <v>11108.259918</v>
      </c>
      <c r="AP14" s="115">
        <v>47470.811008000004</v>
      </c>
      <c r="AQ14" s="101">
        <v>82.658560000000008</v>
      </c>
      <c r="AR14" s="80">
        <v>57000</v>
      </c>
      <c r="AS14" s="115">
        <v>42864</v>
      </c>
      <c r="AT14" s="115">
        <v>14136</v>
      </c>
      <c r="AU14" s="115">
        <v>1979.04</v>
      </c>
      <c r="AV14" s="99">
        <v>36398.421599999994</v>
      </c>
      <c r="AW14" s="115">
        <v>11160.089279999998</v>
      </c>
      <c r="AX14" s="115">
        <v>47558.510879999994</v>
      </c>
      <c r="AY14" s="101">
        <v>83.435983999999991</v>
      </c>
      <c r="AZ14" s="80">
        <v>56700</v>
      </c>
      <c r="BA14" s="115">
        <v>42468.3</v>
      </c>
      <c r="BB14" s="115">
        <v>14231.7</v>
      </c>
      <c r="BC14" s="115">
        <v>1992.4380000000001</v>
      </c>
      <c r="BD14" s="99">
        <v>36075.550770000002</v>
      </c>
      <c r="BE14" s="115">
        <v>11235.642516</v>
      </c>
      <c r="BF14" s="115">
        <v>47311.193286000002</v>
      </c>
      <c r="BG14" s="101">
        <v>83.441258000000005</v>
      </c>
      <c r="BH14" s="80">
        <v>56300</v>
      </c>
      <c r="BI14" s="115">
        <v>42056.1</v>
      </c>
      <c r="BJ14" s="81">
        <v>14243.9</v>
      </c>
      <c r="BK14" s="75">
        <v>23.3</v>
      </c>
      <c r="BL14" s="75">
        <v>22.5</v>
      </c>
      <c r="BM14" s="75">
        <v>23.8</v>
      </c>
      <c r="BN14" s="75">
        <v>24.2</v>
      </c>
      <c r="BO14" s="75">
        <v>24.5</v>
      </c>
      <c r="BP14" s="75">
        <v>24.8</v>
      </c>
      <c r="BQ14" s="75">
        <v>25.1</v>
      </c>
      <c r="BR14" s="75">
        <v>25.3</v>
      </c>
      <c r="BS14" s="100">
        <v>1994.146</v>
      </c>
      <c r="BT14" s="100">
        <v>35734.133589999998</v>
      </c>
      <c r="BU14" s="100">
        <v>11245.274171999998</v>
      </c>
      <c r="BV14" s="100">
        <v>46979.407761999995</v>
      </c>
      <c r="BW14" s="103">
        <v>83.444773999999981</v>
      </c>
    </row>
    <row r="15" spans="1:75">
      <c r="A15" s="79" t="s">
        <v>9</v>
      </c>
      <c r="B15" s="80">
        <v>15902</v>
      </c>
      <c r="C15" s="115">
        <v>10972.380000000001</v>
      </c>
      <c r="D15" s="115">
        <v>4929.62</v>
      </c>
      <c r="E15" s="115">
        <v>690.14679999999998</v>
      </c>
      <c r="F15" s="99">
        <v>8827.613652</v>
      </c>
      <c r="G15" s="115">
        <v>3891.8363976000005</v>
      </c>
      <c r="H15" s="115">
        <v>12719.4500496</v>
      </c>
      <c r="I15" s="115"/>
      <c r="J15" s="115"/>
      <c r="K15" s="101">
        <v>79.98648</v>
      </c>
      <c r="L15" s="80">
        <v>15650</v>
      </c>
      <c r="M15" s="115">
        <v>10955</v>
      </c>
      <c r="N15" s="115">
        <v>4695</v>
      </c>
      <c r="O15" s="115">
        <v>657.3</v>
      </c>
      <c r="P15" s="99">
        <v>8914.0835000000006</v>
      </c>
      <c r="Q15" s="115">
        <v>3706.6086</v>
      </c>
      <c r="R15" s="115">
        <v>12620.6921</v>
      </c>
      <c r="S15" s="101">
        <v>80.6434</v>
      </c>
      <c r="T15" s="80">
        <v>15415</v>
      </c>
      <c r="U15" s="115">
        <v>10543.86</v>
      </c>
      <c r="V15" s="115">
        <v>4871.1400000000003</v>
      </c>
      <c r="W15" s="115">
        <v>681.95960000000002</v>
      </c>
      <c r="X15" s="99">
        <v>8707.8718399999998</v>
      </c>
      <c r="Y15" s="115">
        <v>3845.6676072</v>
      </c>
      <c r="Z15" s="115">
        <v>12553.539447200001</v>
      </c>
      <c r="AA15" s="101">
        <v>81.437168</v>
      </c>
      <c r="AB15" s="80">
        <v>15180</v>
      </c>
      <c r="AC15" s="115">
        <v>10322.4</v>
      </c>
      <c r="AD15" s="115">
        <v>4857.6000000000004</v>
      </c>
      <c r="AE15" s="115">
        <v>680.06400000000008</v>
      </c>
      <c r="AF15" s="99">
        <v>8636.5699199999981</v>
      </c>
      <c r="AG15" s="115">
        <v>3834.9780479999999</v>
      </c>
      <c r="AH15" s="115">
        <v>12471.547967999999</v>
      </c>
      <c r="AI15" s="101">
        <v>82.157759999999996</v>
      </c>
      <c r="AJ15" s="80">
        <v>14950</v>
      </c>
      <c r="AK15" s="115">
        <v>10121.150000000001</v>
      </c>
      <c r="AL15" s="115">
        <v>4828.8499999999995</v>
      </c>
      <c r="AM15" s="115">
        <v>676.03899999999999</v>
      </c>
      <c r="AN15" s="99">
        <v>8576.5189900000005</v>
      </c>
      <c r="AO15" s="115">
        <v>3812.2804979999996</v>
      </c>
      <c r="AP15" s="115">
        <v>12388.799488000001</v>
      </c>
      <c r="AQ15" s="101">
        <v>82.868224000000012</v>
      </c>
      <c r="AR15" s="80">
        <v>14700</v>
      </c>
      <c r="AS15" s="115">
        <v>9907.7999999999993</v>
      </c>
      <c r="AT15" s="115">
        <v>4792.2</v>
      </c>
      <c r="AU15" s="115">
        <v>670.90800000000002</v>
      </c>
      <c r="AV15" s="99">
        <v>8501.9008199999989</v>
      </c>
      <c r="AW15" s="115">
        <v>3783.3460559999994</v>
      </c>
      <c r="AX15" s="115">
        <v>12285.246875999997</v>
      </c>
      <c r="AY15" s="101">
        <v>83.573107999999991</v>
      </c>
      <c r="AZ15" s="80">
        <v>14500</v>
      </c>
      <c r="BA15" s="115">
        <v>9700.5</v>
      </c>
      <c r="BB15" s="115">
        <v>4799.5</v>
      </c>
      <c r="BC15" s="115">
        <v>671.93</v>
      </c>
      <c r="BD15" s="99">
        <v>8330.2659499999991</v>
      </c>
      <c r="BE15" s="115">
        <v>3789.1092599999997</v>
      </c>
      <c r="BF15" s="115">
        <v>12119.375209999998</v>
      </c>
      <c r="BG15" s="101">
        <v>83.581897999999981</v>
      </c>
      <c r="BH15" s="80">
        <v>14200</v>
      </c>
      <c r="BI15" s="115">
        <v>9428.7999999999993</v>
      </c>
      <c r="BJ15" s="81">
        <v>4771.2</v>
      </c>
      <c r="BK15" s="75">
        <v>31</v>
      </c>
      <c r="BL15" s="75">
        <v>30</v>
      </c>
      <c r="BM15" s="75">
        <v>31.6</v>
      </c>
      <c r="BN15" s="75">
        <v>32</v>
      </c>
      <c r="BO15" s="75">
        <v>32.299999999999997</v>
      </c>
      <c r="BP15" s="75">
        <v>32.6</v>
      </c>
      <c r="BQ15" s="75">
        <v>33.1</v>
      </c>
      <c r="BR15" s="75">
        <v>33.6</v>
      </c>
      <c r="BS15" s="100">
        <v>667.96800000000007</v>
      </c>
      <c r="BT15" s="100">
        <v>8103.1107199999997</v>
      </c>
      <c r="BU15" s="100">
        <v>3766.7669760000003</v>
      </c>
      <c r="BV15" s="100">
        <v>11869.877696</v>
      </c>
      <c r="BW15" s="103">
        <v>83.590688</v>
      </c>
    </row>
    <row r="16" spans="1:75">
      <c r="A16" s="79" t="s">
        <v>10</v>
      </c>
      <c r="B16" s="80">
        <v>14570</v>
      </c>
      <c r="C16" s="115">
        <v>10359.27</v>
      </c>
      <c r="D16" s="115">
        <v>4210.7299999999996</v>
      </c>
      <c r="E16" s="115">
        <v>589.5021999999999</v>
      </c>
      <c r="F16" s="99">
        <v>8310.136457999999</v>
      </c>
      <c r="G16" s="115">
        <v>3324.2871203999994</v>
      </c>
      <c r="H16" s="115">
        <v>11634.423578399997</v>
      </c>
      <c r="I16" s="115"/>
      <c r="J16" s="115"/>
      <c r="K16" s="101">
        <v>79.851911999999984</v>
      </c>
      <c r="L16" s="80">
        <v>14436</v>
      </c>
      <c r="M16" s="115">
        <v>10466.1</v>
      </c>
      <c r="N16" s="115">
        <v>3969.9</v>
      </c>
      <c r="O16" s="115">
        <v>555.78599999999994</v>
      </c>
      <c r="P16" s="99">
        <v>8487.7544699999999</v>
      </c>
      <c r="Q16" s="115">
        <v>3134.1566519999997</v>
      </c>
      <c r="R16" s="115">
        <v>11621.911122</v>
      </c>
      <c r="S16" s="101">
        <v>80.506449999999987</v>
      </c>
      <c r="T16" s="80">
        <v>14300</v>
      </c>
      <c r="U16" s="115">
        <v>10095.799999999999</v>
      </c>
      <c r="V16" s="115">
        <v>4204.2</v>
      </c>
      <c r="W16" s="115">
        <v>588.58799999999997</v>
      </c>
      <c r="X16" s="99">
        <v>8312.0751999999993</v>
      </c>
      <c r="Y16" s="115">
        <v>3319.1318160000001</v>
      </c>
      <c r="Z16" s="115">
        <v>11631.207016</v>
      </c>
      <c r="AA16" s="101">
        <v>81.337112000000005</v>
      </c>
      <c r="AB16" s="80">
        <v>14170</v>
      </c>
      <c r="AC16" s="115">
        <v>9947.34</v>
      </c>
      <c r="AD16" s="115">
        <v>4222.66</v>
      </c>
      <c r="AE16" s="115">
        <v>591.17239999999993</v>
      </c>
      <c r="AF16" s="99">
        <v>8296.7702219999992</v>
      </c>
      <c r="AG16" s="115">
        <v>3333.7056167999999</v>
      </c>
      <c r="AH16" s="115">
        <v>11630.475838799999</v>
      </c>
      <c r="AI16" s="101">
        <v>82.078163999999987</v>
      </c>
      <c r="AJ16" s="80">
        <v>14040</v>
      </c>
      <c r="AK16" s="115">
        <v>9813.9599999999991</v>
      </c>
      <c r="AL16" s="115">
        <v>4226.04</v>
      </c>
      <c r="AM16" s="115">
        <v>591.64559999999994</v>
      </c>
      <c r="AN16" s="99">
        <v>8290.0218959999984</v>
      </c>
      <c r="AO16" s="115">
        <v>3336.3740591999999</v>
      </c>
      <c r="AP16" s="115">
        <v>11626.395955199998</v>
      </c>
      <c r="AQ16" s="101">
        <v>82.809087999999988</v>
      </c>
      <c r="AR16" s="80">
        <v>13900</v>
      </c>
      <c r="AS16" s="115">
        <v>9674.4</v>
      </c>
      <c r="AT16" s="115">
        <v>4225.6000000000004</v>
      </c>
      <c r="AU16" s="115">
        <v>591.58400000000006</v>
      </c>
      <c r="AV16" s="99">
        <v>8275.2593599999982</v>
      </c>
      <c r="AW16" s="115">
        <v>3336.0266880000004</v>
      </c>
      <c r="AX16" s="115">
        <v>11611.286047999998</v>
      </c>
      <c r="AY16" s="101">
        <v>83.534431999999995</v>
      </c>
      <c r="AZ16" s="80">
        <v>13700</v>
      </c>
      <c r="BA16" s="115">
        <v>9466.7000000000007</v>
      </c>
      <c r="BB16" s="115">
        <v>4233.3</v>
      </c>
      <c r="BC16" s="115">
        <v>592.66200000000003</v>
      </c>
      <c r="BD16" s="99">
        <v>8103.3157300000012</v>
      </c>
      <c r="BE16" s="115">
        <v>3342.1056840000001</v>
      </c>
      <c r="BF16" s="115">
        <v>11445.421414</v>
      </c>
      <c r="BG16" s="101">
        <v>83.543222</v>
      </c>
      <c r="BH16" s="80">
        <v>13500</v>
      </c>
      <c r="BI16" s="115">
        <v>9261</v>
      </c>
      <c r="BJ16" s="81">
        <v>4239</v>
      </c>
      <c r="BK16" s="75">
        <v>28.9</v>
      </c>
      <c r="BL16" s="75">
        <v>27.5</v>
      </c>
      <c r="BM16" s="75">
        <v>29.4</v>
      </c>
      <c r="BN16" s="75">
        <v>29.8</v>
      </c>
      <c r="BO16" s="75">
        <v>30.1</v>
      </c>
      <c r="BP16" s="75">
        <v>30.4</v>
      </c>
      <c r="BQ16" s="75">
        <v>30.9</v>
      </c>
      <c r="BR16" s="75">
        <v>31.4</v>
      </c>
      <c r="BS16" s="100">
        <v>593.46</v>
      </c>
      <c r="BT16" s="100">
        <v>7932.9159</v>
      </c>
      <c r="BU16" s="100">
        <v>3346.60572</v>
      </c>
      <c r="BV16" s="100">
        <v>11279.52162</v>
      </c>
      <c r="BW16" s="103">
        <v>83.552012000000005</v>
      </c>
    </row>
    <row r="17" spans="1:75">
      <c r="A17" s="84" t="s">
        <v>11</v>
      </c>
      <c r="B17" s="80">
        <v>38855</v>
      </c>
      <c r="C17" s="115">
        <v>28752.7</v>
      </c>
      <c r="D17" s="115">
        <v>10102.299999999999</v>
      </c>
      <c r="E17" s="115">
        <v>1414.3219999999999</v>
      </c>
      <c r="F17" s="99">
        <v>22978.691580000002</v>
      </c>
      <c r="G17" s="115">
        <v>7975.5638039999994</v>
      </c>
      <c r="H17" s="115">
        <v>30954.255384000004</v>
      </c>
      <c r="I17" s="115"/>
      <c r="J17" s="115"/>
      <c r="K17" s="101">
        <v>79.666080000000008</v>
      </c>
      <c r="L17" s="80">
        <v>38470</v>
      </c>
      <c r="M17" s="115">
        <v>29083.32</v>
      </c>
      <c r="N17" s="115">
        <v>9386.68</v>
      </c>
      <c r="O17" s="115">
        <v>1314.1352000000002</v>
      </c>
      <c r="P17" s="99">
        <v>23494.906203999999</v>
      </c>
      <c r="Q17" s="115">
        <v>7410.5961263999998</v>
      </c>
      <c r="R17" s="115">
        <v>30905.502330399999</v>
      </c>
      <c r="S17" s="101">
        <v>80.336631999999994</v>
      </c>
      <c r="T17" s="80">
        <v>38085</v>
      </c>
      <c r="U17" s="115">
        <v>27992.474999999999</v>
      </c>
      <c r="V17" s="115">
        <v>10092.525</v>
      </c>
      <c r="W17" s="115">
        <v>1412.9535000000001</v>
      </c>
      <c r="X17" s="99">
        <v>22959.161400000001</v>
      </c>
      <c r="Y17" s="115">
        <v>7967.8466370000006</v>
      </c>
      <c r="Z17" s="115">
        <v>30927.008037</v>
      </c>
      <c r="AA17" s="101">
        <v>81.205219999999997</v>
      </c>
      <c r="AB17" s="80">
        <v>37780</v>
      </c>
      <c r="AC17" s="115">
        <v>27654.959999999999</v>
      </c>
      <c r="AD17" s="115">
        <v>10125.040000000001</v>
      </c>
      <c r="AE17" s="115">
        <v>1417.5056</v>
      </c>
      <c r="AF17" s="99">
        <v>22974.607367999997</v>
      </c>
      <c r="AG17" s="115">
        <v>7993.5165792000007</v>
      </c>
      <c r="AH17" s="115">
        <v>30968.123947199998</v>
      </c>
      <c r="AI17" s="101">
        <v>81.969623999999996</v>
      </c>
      <c r="AJ17" s="80">
        <v>37440</v>
      </c>
      <c r="AK17" s="115">
        <v>27368.639999999999</v>
      </c>
      <c r="AL17" s="115">
        <v>10071.36</v>
      </c>
      <c r="AM17" s="115">
        <v>1409.9904000000001</v>
      </c>
      <c r="AN17" s="99">
        <v>23020.380863999999</v>
      </c>
      <c r="AO17" s="115">
        <v>7951.1372928000001</v>
      </c>
      <c r="AP17" s="115">
        <v>30971.518156799997</v>
      </c>
      <c r="AQ17" s="101">
        <v>82.723071999999988</v>
      </c>
      <c r="AR17" s="80">
        <v>37100</v>
      </c>
      <c r="AS17" s="115">
        <v>27045.9</v>
      </c>
      <c r="AT17" s="115">
        <v>10054.1</v>
      </c>
      <c r="AU17" s="115">
        <v>1407.5739999999998</v>
      </c>
      <c r="AV17" s="99">
        <v>23032.240210000004</v>
      </c>
      <c r="AW17" s="115">
        <v>7937.5108679999994</v>
      </c>
      <c r="AX17" s="115">
        <v>30969.751078000001</v>
      </c>
      <c r="AY17" s="101">
        <v>83.47641800000001</v>
      </c>
      <c r="AZ17" s="80">
        <v>36700</v>
      </c>
      <c r="BA17" s="115">
        <v>26607.5</v>
      </c>
      <c r="BB17" s="115">
        <v>10092.5</v>
      </c>
      <c r="BC17" s="115">
        <v>1412.95</v>
      </c>
      <c r="BD17" s="99">
        <v>22670.599249999999</v>
      </c>
      <c r="BE17" s="115">
        <v>7967.8268999999991</v>
      </c>
      <c r="BF17" s="115">
        <v>30638.426149999999</v>
      </c>
      <c r="BG17" s="101">
        <v>83.483449999999991</v>
      </c>
      <c r="BH17" s="80">
        <v>36300</v>
      </c>
      <c r="BI17" s="115">
        <v>26172.3</v>
      </c>
      <c r="BJ17" s="81">
        <v>10127.700000000001</v>
      </c>
      <c r="BK17" s="75">
        <v>26</v>
      </c>
      <c r="BL17" s="76">
        <v>24.4</v>
      </c>
      <c r="BM17" s="75">
        <v>26.5</v>
      </c>
      <c r="BN17" s="75">
        <v>26.8</v>
      </c>
      <c r="BO17" s="76">
        <v>26.9</v>
      </c>
      <c r="BP17" s="76">
        <v>27.1</v>
      </c>
      <c r="BQ17" s="76">
        <v>27.5</v>
      </c>
      <c r="BR17" s="76">
        <v>27.9</v>
      </c>
      <c r="BS17" s="100">
        <v>1417.8780000000002</v>
      </c>
      <c r="BT17" s="100">
        <v>22311.428369999998</v>
      </c>
      <c r="BU17" s="100">
        <v>7995.6165959999998</v>
      </c>
      <c r="BV17" s="100">
        <v>30307.044965999998</v>
      </c>
      <c r="BW17" s="103">
        <v>83.490481999999986</v>
      </c>
    </row>
    <row r="18" spans="1:75">
      <c r="A18" s="79" t="s">
        <v>12</v>
      </c>
      <c r="B18" s="80">
        <v>11869</v>
      </c>
      <c r="C18" s="115">
        <v>9020.44</v>
      </c>
      <c r="D18" s="115">
        <v>2848.56</v>
      </c>
      <c r="E18" s="115">
        <v>398.79839999999996</v>
      </c>
      <c r="F18" s="99">
        <v>7191.4745760000005</v>
      </c>
      <c r="G18" s="115">
        <v>2248.8811487999997</v>
      </c>
      <c r="H18" s="115">
        <v>9440.3557247999997</v>
      </c>
      <c r="I18" s="115"/>
      <c r="J18" s="115"/>
      <c r="K18" s="101">
        <v>79.53792</v>
      </c>
      <c r="L18" s="80">
        <v>10907</v>
      </c>
      <c r="M18" s="115">
        <v>8463.8320000000003</v>
      </c>
      <c r="N18" s="115">
        <v>2443.1679999999997</v>
      </c>
      <c r="O18" s="115">
        <v>342.04352</v>
      </c>
      <c r="P18" s="99">
        <v>6821.5344703999999</v>
      </c>
      <c r="Q18" s="115">
        <v>1928.8322726399995</v>
      </c>
      <c r="R18" s="115">
        <v>8750.3667430400001</v>
      </c>
      <c r="S18" s="101">
        <v>80.227071999999993</v>
      </c>
      <c r="T18" s="80">
        <v>10035</v>
      </c>
      <c r="U18" s="115">
        <v>7566.3899999999994</v>
      </c>
      <c r="V18" s="115">
        <v>2468.61</v>
      </c>
      <c r="W18" s="115">
        <v>345.60540000000003</v>
      </c>
      <c r="X18" s="99">
        <v>6191.3541599999999</v>
      </c>
      <c r="Y18" s="115">
        <v>1948.9182228000002</v>
      </c>
      <c r="Z18" s="115">
        <v>8140.2723827999998</v>
      </c>
      <c r="AA18" s="101">
        <v>81.118807999999987</v>
      </c>
      <c r="AB18" s="80">
        <v>9230</v>
      </c>
      <c r="AC18" s="115">
        <v>6931.73</v>
      </c>
      <c r="AD18" s="115">
        <v>2298.27</v>
      </c>
      <c r="AE18" s="115">
        <v>321.75779999999997</v>
      </c>
      <c r="AF18" s="99">
        <v>5745.0132089999997</v>
      </c>
      <c r="AG18" s="115">
        <v>1814.4381996</v>
      </c>
      <c r="AH18" s="115">
        <v>7559.4514085999999</v>
      </c>
      <c r="AI18" s="101">
        <v>81.90088200000001</v>
      </c>
      <c r="AJ18" s="80">
        <v>8540</v>
      </c>
      <c r="AK18" s="115">
        <v>6405</v>
      </c>
      <c r="AL18" s="115">
        <v>2135</v>
      </c>
      <c r="AM18" s="115">
        <v>298.89999999999998</v>
      </c>
      <c r="AN18" s="99">
        <v>5374.6490000000003</v>
      </c>
      <c r="AO18" s="115">
        <v>1685.5397999999998</v>
      </c>
      <c r="AP18" s="115">
        <v>7060.1887999999999</v>
      </c>
      <c r="AQ18" s="101">
        <v>82.671999999999997</v>
      </c>
      <c r="AR18" s="80">
        <v>7900</v>
      </c>
      <c r="AS18" s="115">
        <v>5901.3</v>
      </c>
      <c r="AT18" s="115">
        <v>1998.7</v>
      </c>
      <c r="AU18" s="115">
        <v>279.81799999999998</v>
      </c>
      <c r="AV18" s="99">
        <v>5014.2034700000004</v>
      </c>
      <c r="AW18" s="115">
        <v>1577.9336759999999</v>
      </c>
      <c r="AX18" s="115">
        <v>6592.137146</v>
      </c>
      <c r="AY18" s="101">
        <v>83.444773999999995</v>
      </c>
      <c r="AZ18" s="80">
        <v>7100</v>
      </c>
      <c r="BA18" s="115">
        <v>5268.2</v>
      </c>
      <c r="BB18" s="115">
        <v>1831.8</v>
      </c>
      <c r="BC18" s="115">
        <v>256.452</v>
      </c>
      <c r="BD18" s="99">
        <v>4479.0335799999993</v>
      </c>
      <c r="BE18" s="115">
        <v>1446.1694639999998</v>
      </c>
      <c r="BF18" s="115">
        <v>5925.203043999999</v>
      </c>
      <c r="BG18" s="101">
        <v>83.453563999999986</v>
      </c>
      <c r="BH18" s="80">
        <v>6300</v>
      </c>
      <c r="BI18" s="115">
        <v>4630.5</v>
      </c>
      <c r="BJ18" s="81">
        <v>1669.5</v>
      </c>
      <c r="BK18" s="75">
        <v>24</v>
      </c>
      <c r="BL18" s="75">
        <v>22.4</v>
      </c>
      <c r="BM18" s="75">
        <v>24.6</v>
      </c>
      <c r="BN18" s="75">
        <v>24.9</v>
      </c>
      <c r="BO18" s="75">
        <v>25</v>
      </c>
      <c r="BP18" s="75">
        <v>25.3</v>
      </c>
      <c r="BQ18" s="75">
        <v>25.8</v>
      </c>
      <c r="BR18" s="75">
        <v>26.5</v>
      </c>
      <c r="BS18" s="100">
        <v>233.73</v>
      </c>
      <c r="BT18" s="100">
        <v>3940.31295</v>
      </c>
      <c r="BU18" s="100">
        <v>1318.0368599999999</v>
      </c>
      <c r="BV18" s="100">
        <v>5258.3498099999997</v>
      </c>
      <c r="BW18" s="103">
        <v>83.465869999999981</v>
      </c>
    </row>
    <row r="19" spans="1:75">
      <c r="A19" s="85" t="s">
        <v>13</v>
      </c>
      <c r="B19" s="80">
        <v>24395</v>
      </c>
      <c r="C19" s="115">
        <v>18052.3</v>
      </c>
      <c r="D19" s="115">
        <v>6342.7</v>
      </c>
      <c r="E19" s="115">
        <v>887.97800000000007</v>
      </c>
      <c r="F19" s="99">
        <v>14427.105420000002</v>
      </c>
      <c r="G19" s="115">
        <v>5007.4347959999996</v>
      </c>
      <c r="H19" s="115">
        <v>19434.540216000001</v>
      </c>
      <c r="I19" s="115"/>
      <c r="J19" s="115"/>
      <c r="K19" s="101">
        <v>79.666080000000008</v>
      </c>
      <c r="L19" s="80">
        <v>24229</v>
      </c>
      <c r="M19" s="115">
        <v>18341.352999999999</v>
      </c>
      <c r="N19" s="115">
        <v>5887.6470000000008</v>
      </c>
      <c r="O19" s="115">
        <v>824.27058000000022</v>
      </c>
      <c r="P19" s="99">
        <v>14815.255749099997</v>
      </c>
      <c r="Q19" s="115">
        <v>4648.1795535600004</v>
      </c>
      <c r="R19" s="115">
        <v>19463.435302659997</v>
      </c>
      <c r="S19" s="101">
        <v>80.331153999999984</v>
      </c>
      <c r="T19" s="80">
        <v>24085</v>
      </c>
      <c r="U19" s="115">
        <v>17702.474999999999</v>
      </c>
      <c r="V19" s="115">
        <v>6382.5249999999996</v>
      </c>
      <c r="W19" s="115">
        <v>893.55349999999987</v>
      </c>
      <c r="X19" s="99">
        <v>14519.401399999999</v>
      </c>
      <c r="Y19" s="115">
        <v>5038.8758369999996</v>
      </c>
      <c r="Z19" s="115">
        <v>19558.277236999998</v>
      </c>
      <c r="AA19" s="101">
        <v>81.205219999999983</v>
      </c>
      <c r="AB19" s="80">
        <v>23940</v>
      </c>
      <c r="AC19" s="115">
        <v>17500.14</v>
      </c>
      <c r="AD19" s="115">
        <v>6439.86</v>
      </c>
      <c r="AE19" s="115">
        <v>901.58039999999994</v>
      </c>
      <c r="AF19" s="99">
        <v>14540.253461999999</v>
      </c>
      <c r="AG19" s="115">
        <v>5084.1406727999993</v>
      </c>
      <c r="AH19" s="115">
        <v>19624.394134799997</v>
      </c>
      <c r="AI19" s="101">
        <v>81.973241999999985</v>
      </c>
      <c r="AJ19" s="80">
        <v>23790</v>
      </c>
      <c r="AK19" s="115">
        <v>17366.7</v>
      </c>
      <c r="AL19" s="115">
        <v>6423.3</v>
      </c>
      <c r="AM19" s="115">
        <v>899.26199999999994</v>
      </c>
      <c r="AN19" s="99">
        <v>14609.391420000002</v>
      </c>
      <c r="AO19" s="115">
        <v>5071.0668840000008</v>
      </c>
      <c r="AP19" s="115">
        <v>19680.458304000003</v>
      </c>
      <c r="AQ19" s="101">
        <v>82.725760000000008</v>
      </c>
      <c r="AR19" s="80">
        <v>23600</v>
      </c>
      <c r="AS19" s="115">
        <v>17157.2</v>
      </c>
      <c r="AT19" s="115">
        <v>6442.8</v>
      </c>
      <c r="AU19" s="115">
        <v>901.99199999999996</v>
      </c>
      <c r="AV19" s="99">
        <v>14614.802679999999</v>
      </c>
      <c r="AW19" s="115">
        <v>5086.4617439999993</v>
      </c>
      <c r="AX19" s="115">
        <v>19701.264423999997</v>
      </c>
      <c r="AY19" s="101">
        <v>83.479933999999986</v>
      </c>
      <c r="AZ19" s="80">
        <v>23450</v>
      </c>
      <c r="BA19" s="115">
        <v>16977.8</v>
      </c>
      <c r="BB19" s="115">
        <v>6472.2</v>
      </c>
      <c r="BC19" s="115">
        <v>906.10800000000006</v>
      </c>
      <c r="BD19" s="99">
        <v>14467.608819999999</v>
      </c>
      <c r="BE19" s="115">
        <v>5109.6724559999993</v>
      </c>
      <c r="BF19" s="115">
        <v>19577.281275999998</v>
      </c>
      <c r="BG19" s="101">
        <v>83.485207999999986</v>
      </c>
      <c r="BH19" s="80">
        <v>23300</v>
      </c>
      <c r="BI19" s="115">
        <v>16799.3</v>
      </c>
      <c r="BJ19" s="81">
        <v>6500.7</v>
      </c>
      <c r="BK19" s="75">
        <v>26</v>
      </c>
      <c r="BL19" s="75">
        <v>24.3</v>
      </c>
      <c r="BM19" s="75">
        <v>26.5</v>
      </c>
      <c r="BN19" s="75">
        <v>26.9</v>
      </c>
      <c r="BO19" s="75">
        <v>27</v>
      </c>
      <c r="BP19" s="75">
        <v>27.3</v>
      </c>
      <c r="BQ19" s="75">
        <v>27.6</v>
      </c>
      <c r="BR19" s="75">
        <v>27.9</v>
      </c>
      <c r="BS19" s="100">
        <v>910.09800000000007</v>
      </c>
      <c r="BT19" s="100">
        <v>14321.10967</v>
      </c>
      <c r="BU19" s="100">
        <v>5132.1726359999993</v>
      </c>
      <c r="BV19" s="100">
        <v>19453.282306000001</v>
      </c>
      <c r="BW19" s="103">
        <v>83.490482</v>
      </c>
    </row>
    <row r="20" spans="1:75">
      <c r="A20" s="79" t="s">
        <v>14</v>
      </c>
      <c r="B20" s="86">
        <v>5401</v>
      </c>
      <c r="C20" s="115">
        <v>3640.2739999999999</v>
      </c>
      <c r="D20" s="115">
        <v>1760.7260000000001</v>
      </c>
      <c r="E20" s="115">
        <v>246.50164000000001</v>
      </c>
      <c r="F20" s="99">
        <v>2935.5493596000001</v>
      </c>
      <c r="G20" s="115">
        <v>1390.05796248</v>
      </c>
      <c r="H20" s="115">
        <v>4325.6073220799999</v>
      </c>
      <c r="I20" s="115"/>
      <c r="J20" s="115"/>
      <c r="K20" s="101">
        <v>80.089007999999993</v>
      </c>
      <c r="L20" s="86">
        <v>5413</v>
      </c>
      <c r="M20" s="115">
        <v>3734.9700000000003</v>
      </c>
      <c r="N20" s="115">
        <v>1678.03</v>
      </c>
      <c r="O20" s="115">
        <v>234.92419999999998</v>
      </c>
      <c r="P20" s="99">
        <v>3043.4213590000004</v>
      </c>
      <c r="Q20" s="115">
        <v>1324.7711244</v>
      </c>
      <c r="R20" s="115">
        <v>4368.1924834000001</v>
      </c>
      <c r="S20" s="101">
        <v>80.698179999999994</v>
      </c>
      <c r="T20" s="86">
        <v>5450</v>
      </c>
      <c r="U20" s="115">
        <v>3646.05</v>
      </c>
      <c r="V20" s="115">
        <v>1803.95</v>
      </c>
      <c r="W20" s="115">
        <v>252.553</v>
      </c>
      <c r="X20" s="99">
        <v>3017.8611999999998</v>
      </c>
      <c r="Y20" s="115">
        <v>1424.1824459999998</v>
      </c>
      <c r="Z20" s="115">
        <v>4442.0436460000001</v>
      </c>
      <c r="AA20" s="101">
        <v>81.505388000000011</v>
      </c>
      <c r="AB20" s="86">
        <v>5480</v>
      </c>
      <c r="AC20" s="115">
        <v>3644.2</v>
      </c>
      <c r="AD20" s="115">
        <v>1835.8</v>
      </c>
      <c r="AE20" s="115">
        <v>257.012</v>
      </c>
      <c r="AF20" s="99">
        <v>3055.8918599999997</v>
      </c>
      <c r="AG20" s="115">
        <v>1449.3273839999999</v>
      </c>
      <c r="AH20" s="115">
        <v>4505.2192439999999</v>
      </c>
      <c r="AI20" s="101">
        <v>82.212029999999999</v>
      </c>
      <c r="AJ20" s="86">
        <v>5500</v>
      </c>
      <c r="AK20" s="115">
        <v>3652</v>
      </c>
      <c r="AL20" s="115">
        <v>1848</v>
      </c>
      <c r="AM20" s="115">
        <v>258.72000000000003</v>
      </c>
      <c r="AN20" s="99">
        <v>3100.7152000000001</v>
      </c>
      <c r="AO20" s="115">
        <v>1458.9590399999997</v>
      </c>
      <c r="AP20" s="115">
        <v>4559.6742400000003</v>
      </c>
      <c r="AQ20" s="101">
        <v>82.903167999999994</v>
      </c>
      <c r="AR20" s="86">
        <v>5540</v>
      </c>
      <c r="AS20" s="115">
        <v>3661.94</v>
      </c>
      <c r="AT20" s="115">
        <v>1878.06</v>
      </c>
      <c r="AU20" s="115">
        <v>262.92840000000001</v>
      </c>
      <c r="AV20" s="99">
        <v>3148.525486</v>
      </c>
      <c r="AW20" s="115">
        <v>1482.6908088</v>
      </c>
      <c r="AX20" s="115">
        <v>4631.2162948000005</v>
      </c>
      <c r="AY20" s="101">
        <v>83.595962000000014</v>
      </c>
      <c r="AZ20" s="86">
        <v>5550</v>
      </c>
      <c r="BA20" s="115">
        <v>3651.8999999999996</v>
      </c>
      <c r="BB20" s="115">
        <v>1898.1000000000004</v>
      </c>
      <c r="BC20" s="115">
        <v>265.73400000000004</v>
      </c>
      <c r="BD20" s="99">
        <v>3141.3566099999998</v>
      </c>
      <c r="BE20" s="115">
        <v>1498.5119880000004</v>
      </c>
      <c r="BF20" s="115">
        <v>4639.868598</v>
      </c>
      <c r="BG20" s="101">
        <v>83.601236</v>
      </c>
      <c r="BH20" s="86">
        <v>5560</v>
      </c>
      <c r="BI20" s="115">
        <v>3658.4799999999996</v>
      </c>
      <c r="BJ20" s="81">
        <v>1901.5200000000002</v>
      </c>
      <c r="BK20" s="75">
        <v>32.6</v>
      </c>
      <c r="BL20" s="75">
        <v>31</v>
      </c>
      <c r="BM20" s="75">
        <v>33.1</v>
      </c>
      <c r="BN20" s="75">
        <v>33.5</v>
      </c>
      <c r="BO20" s="75">
        <v>33.6</v>
      </c>
      <c r="BP20" s="75">
        <v>33.9</v>
      </c>
      <c r="BQ20" s="75">
        <v>34.200000000000003</v>
      </c>
      <c r="BR20" s="75">
        <v>34.200000000000003</v>
      </c>
      <c r="BS20" s="100">
        <v>266.21280000000002</v>
      </c>
      <c r="BT20" s="100">
        <v>3147.0167119999996</v>
      </c>
      <c r="BU20" s="100">
        <v>1501.2120096000001</v>
      </c>
      <c r="BV20" s="100">
        <v>4648.2287215999995</v>
      </c>
      <c r="BW20" s="103">
        <v>83.601236</v>
      </c>
    </row>
    <row r="21" spans="1:75">
      <c r="A21" s="84" t="s">
        <v>15</v>
      </c>
      <c r="B21" s="87">
        <v>26935</v>
      </c>
      <c r="C21" s="115">
        <v>20066.575000000001</v>
      </c>
      <c r="D21" s="115">
        <v>6868.4250000000002</v>
      </c>
      <c r="E21" s="115">
        <v>961.57949999999994</v>
      </c>
      <c r="F21" s="99">
        <v>16026.944504999999</v>
      </c>
      <c r="G21" s="115">
        <v>5422.4841690000003</v>
      </c>
      <c r="H21" s="115">
        <v>21449.428673999999</v>
      </c>
      <c r="I21" s="115"/>
      <c r="J21" s="115"/>
      <c r="K21" s="101">
        <v>79.634039999999999</v>
      </c>
      <c r="L21" s="87">
        <v>26966</v>
      </c>
      <c r="M21" s="115">
        <v>20494.16</v>
      </c>
      <c r="N21" s="115">
        <v>6471.84</v>
      </c>
      <c r="O21" s="115">
        <v>906.05760000000009</v>
      </c>
      <c r="P21" s="99">
        <v>16548.279151999999</v>
      </c>
      <c r="Q21" s="115">
        <v>5109.3882432</v>
      </c>
      <c r="R21" s="115">
        <v>21657.667395199998</v>
      </c>
      <c r="S21" s="101">
        <v>80.314719999999994</v>
      </c>
      <c r="T21" s="87">
        <v>27050</v>
      </c>
      <c r="U21" s="115">
        <v>20017</v>
      </c>
      <c r="V21" s="115">
        <v>7033</v>
      </c>
      <c r="W21" s="115">
        <v>984.62</v>
      </c>
      <c r="X21" s="99">
        <v>16407.448</v>
      </c>
      <c r="Y21" s="115">
        <v>5552.41284</v>
      </c>
      <c r="Z21" s="115">
        <v>21959.860840000001</v>
      </c>
      <c r="AA21" s="101">
        <v>81.182480000000012</v>
      </c>
      <c r="AB21" s="87">
        <v>27000</v>
      </c>
      <c r="AC21" s="115">
        <v>19872</v>
      </c>
      <c r="AD21" s="115">
        <v>7128</v>
      </c>
      <c r="AE21" s="115">
        <v>997.92</v>
      </c>
      <c r="AF21" s="99">
        <v>16500.477599999998</v>
      </c>
      <c r="AG21" s="115">
        <v>5627.4134399999994</v>
      </c>
      <c r="AH21" s="115">
        <v>22127.891039999999</v>
      </c>
      <c r="AI21" s="101">
        <v>81.955151999999998</v>
      </c>
      <c r="AJ21" s="87">
        <v>26900</v>
      </c>
      <c r="AK21" s="115">
        <v>19771.5</v>
      </c>
      <c r="AL21" s="115">
        <v>7128.5</v>
      </c>
      <c r="AM21" s="115">
        <v>997.99</v>
      </c>
      <c r="AN21" s="99">
        <v>16621.805899999999</v>
      </c>
      <c r="AO21" s="115">
        <v>5627.80818</v>
      </c>
      <c r="AP21" s="115">
        <v>22249.614079999999</v>
      </c>
      <c r="AQ21" s="101">
        <v>82.712319999999991</v>
      </c>
      <c r="AR21" s="87">
        <v>26800</v>
      </c>
      <c r="AS21" s="115">
        <v>19617.599999999999</v>
      </c>
      <c r="AT21" s="115">
        <v>7182.4</v>
      </c>
      <c r="AU21" s="115">
        <v>1005.5359999999999</v>
      </c>
      <c r="AV21" s="99">
        <v>16699.905439999999</v>
      </c>
      <c r="AW21" s="115">
        <v>5670.3611520000004</v>
      </c>
      <c r="AX21" s="115">
        <v>22370.266592</v>
      </c>
      <c r="AY21" s="101">
        <v>83.47114400000001</v>
      </c>
      <c r="AZ21" s="87">
        <v>26800</v>
      </c>
      <c r="BA21" s="115">
        <v>19537.2</v>
      </c>
      <c r="BB21" s="115">
        <v>7262.8</v>
      </c>
      <c r="BC21" s="115">
        <v>1016.7919999999999</v>
      </c>
      <c r="BD21" s="99">
        <v>16637.844680000002</v>
      </c>
      <c r="BE21" s="115">
        <v>5733.8353440000001</v>
      </c>
      <c r="BF21" s="115">
        <v>22371.680024000001</v>
      </c>
      <c r="BG21" s="101">
        <v>83.47641800000001</v>
      </c>
      <c r="BH21" s="87">
        <v>26800</v>
      </c>
      <c r="BI21" s="115">
        <v>19537.2</v>
      </c>
      <c r="BJ21" s="81">
        <v>7262.8</v>
      </c>
      <c r="BK21" s="75">
        <v>25.5</v>
      </c>
      <c r="BL21" s="75">
        <v>24</v>
      </c>
      <c r="BM21" s="75">
        <v>26</v>
      </c>
      <c r="BN21" s="75">
        <v>26.4</v>
      </c>
      <c r="BO21" s="75">
        <v>26.5</v>
      </c>
      <c r="BP21" s="75">
        <v>26.8</v>
      </c>
      <c r="BQ21" s="75">
        <v>27.1</v>
      </c>
      <c r="BR21" s="75">
        <v>27.1</v>
      </c>
      <c r="BS21" s="100">
        <v>1016.7919999999999</v>
      </c>
      <c r="BT21" s="100">
        <v>16637.844680000002</v>
      </c>
      <c r="BU21" s="100">
        <v>5733.8353440000001</v>
      </c>
      <c r="BV21" s="100">
        <v>22371.680024000001</v>
      </c>
      <c r="BW21" s="103">
        <v>83.47641800000001</v>
      </c>
    </row>
    <row r="22" spans="1:75">
      <c r="A22" s="84" t="s">
        <v>208</v>
      </c>
      <c r="B22" s="80">
        <v>13454</v>
      </c>
      <c r="C22" s="115">
        <v>10359.58</v>
      </c>
      <c r="D22" s="115">
        <v>3094.42</v>
      </c>
      <c r="E22" s="115">
        <v>433.21880000000004</v>
      </c>
      <c r="F22" s="99">
        <v>8249.4277320000001</v>
      </c>
      <c r="G22" s="115">
        <v>2442.9827015999999</v>
      </c>
      <c r="H22" s="115">
        <v>10692.4104336</v>
      </c>
      <c r="I22" s="115"/>
      <c r="J22" s="115"/>
      <c r="K22" s="101">
        <v>79.473839999999996</v>
      </c>
      <c r="L22" s="80">
        <v>13220</v>
      </c>
      <c r="M22" s="115">
        <v>10351.26</v>
      </c>
      <c r="N22" s="115">
        <v>2868.74</v>
      </c>
      <c r="O22" s="115">
        <v>401.62360000000001</v>
      </c>
      <c r="P22" s="99">
        <v>8336.1367220000011</v>
      </c>
      <c r="Q22" s="115">
        <v>2264.8128551999998</v>
      </c>
      <c r="R22" s="115">
        <v>10600.949577200001</v>
      </c>
      <c r="S22" s="101">
        <v>80.188726000000003</v>
      </c>
      <c r="T22" s="80">
        <v>13020</v>
      </c>
      <c r="U22" s="115">
        <v>9960.2999999999993</v>
      </c>
      <c r="V22" s="115">
        <v>3059.7</v>
      </c>
      <c r="W22" s="115">
        <v>428.35799999999995</v>
      </c>
      <c r="X22" s="99">
        <v>8139.5831999999991</v>
      </c>
      <c r="Y22" s="115">
        <v>2415.5719559999993</v>
      </c>
      <c r="Z22" s="115">
        <v>10555.155155999999</v>
      </c>
      <c r="AA22" s="101">
        <v>81.06877999999999</v>
      </c>
      <c r="AB22" s="80">
        <v>12825</v>
      </c>
      <c r="AC22" s="115">
        <v>9759.8250000000007</v>
      </c>
      <c r="AD22" s="115">
        <v>3065.1750000000002</v>
      </c>
      <c r="AE22" s="115">
        <v>429.12450000000007</v>
      </c>
      <c r="AF22" s="99">
        <v>8079.2536725000009</v>
      </c>
      <c r="AG22" s="115">
        <v>2419.8943589999999</v>
      </c>
      <c r="AH22" s="115">
        <v>10499.148031500001</v>
      </c>
      <c r="AI22" s="101">
        <v>81.864702000000008</v>
      </c>
      <c r="AJ22" s="80">
        <v>12800</v>
      </c>
      <c r="AK22" s="115">
        <v>9728</v>
      </c>
      <c r="AL22" s="115">
        <v>3072</v>
      </c>
      <c r="AM22" s="115">
        <v>430.08</v>
      </c>
      <c r="AN22" s="99">
        <v>8153.2928000000002</v>
      </c>
      <c r="AO22" s="115">
        <v>2425.2825600000001</v>
      </c>
      <c r="AP22" s="115">
        <v>10578.575360000001</v>
      </c>
      <c r="AQ22" s="101">
        <v>82.645120000000006</v>
      </c>
      <c r="AR22" s="80">
        <v>12500</v>
      </c>
      <c r="AS22" s="115">
        <v>9462.5</v>
      </c>
      <c r="AT22" s="115">
        <v>3037.5</v>
      </c>
      <c r="AU22" s="115">
        <v>425.25</v>
      </c>
      <c r="AV22" s="99">
        <v>8030.3537500000002</v>
      </c>
      <c r="AW22" s="115">
        <v>2398.0454999999997</v>
      </c>
      <c r="AX22" s="115">
        <v>10428.39925</v>
      </c>
      <c r="AY22" s="101">
        <v>83.427194</v>
      </c>
      <c r="AZ22" s="80">
        <v>12200</v>
      </c>
      <c r="BA22" s="115">
        <v>9174.4</v>
      </c>
      <c r="BB22" s="115">
        <v>3025.6</v>
      </c>
      <c r="BC22" s="115">
        <v>423.584</v>
      </c>
      <c r="BD22" s="99">
        <v>7790.5393599999989</v>
      </c>
      <c r="BE22" s="115">
        <v>2388.6506880000002</v>
      </c>
      <c r="BF22" s="115">
        <v>10179.190047999999</v>
      </c>
      <c r="BG22" s="101">
        <v>83.435983999999991</v>
      </c>
      <c r="BH22" s="80">
        <v>12000</v>
      </c>
      <c r="BI22" s="115">
        <v>8964</v>
      </c>
      <c r="BJ22" s="81">
        <v>3036</v>
      </c>
      <c r="BK22" s="75">
        <v>23</v>
      </c>
      <c r="BL22" s="75">
        <v>21.7</v>
      </c>
      <c r="BM22" s="75">
        <v>23.5</v>
      </c>
      <c r="BN22" s="75">
        <v>23.9</v>
      </c>
      <c r="BO22" s="75">
        <v>24</v>
      </c>
      <c r="BP22" s="75">
        <v>24.3</v>
      </c>
      <c r="BQ22" s="75">
        <v>24.8</v>
      </c>
      <c r="BR22" s="75">
        <v>25.3</v>
      </c>
      <c r="BS22" s="100">
        <v>425.04</v>
      </c>
      <c r="BT22" s="100">
        <v>7616.5116000000007</v>
      </c>
      <c r="BU22" s="100">
        <v>2396.8612800000001</v>
      </c>
      <c r="BV22" s="100">
        <v>10013.372880000001</v>
      </c>
      <c r="BW22" s="103">
        <v>83.44477400000001</v>
      </c>
    </row>
    <row r="23" spans="1:75" ht="18" customHeight="1">
      <c r="A23" s="88" t="s">
        <v>209</v>
      </c>
      <c r="B23" s="89">
        <v>24449</v>
      </c>
      <c r="C23" s="115">
        <v>18789.056499999999</v>
      </c>
      <c r="D23" s="115">
        <v>5659.9434999999994</v>
      </c>
      <c r="E23" s="115">
        <v>792.39208999999983</v>
      </c>
      <c r="F23" s="99">
        <v>14964.496985100001</v>
      </c>
      <c r="G23" s="115">
        <v>4468.4121943800001</v>
      </c>
      <c r="H23" s="115">
        <v>19432.909179480001</v>
      </c>
      <c r="I23" s="115"/>
      <c r="J23" s="115"/>
      <c r="K23" s="101">
        <v>79.483452</v>
      </c>
      <c r="L23" s="80">
        <v>24283</v>
      </c>
      <c r="M23" s="115">
        <v>18940.739999999998</v>
      </c>
      <c r="N23" s="115">
        <v>5342.26</v>
      </c>
      <c r="O23" s="115">
        <v>747.91639999999995</v>
      </c>
      <c r="P23" s="99">
        <v>15258.611578</v>
      </c>
      <c r="Q23" s="115">
        <v>4217.6074248000004</v>
      </c>
      <c r="R23" s="115">
        <v>19476.2190028</v>
      </c>
      <c r="S23" s="101">
        <v>80.205159999999992</v>
      </c>
      <c r="T23" s="80">
        <v>24120</v>
      </c>
      <c r="U23" s="115">
        <v>18403.560000000001</v>
      </c>
      <c r="V23" s="115">
        <v>5716.44</v>
      </c>
      <c r="W23" s="115">
        <v>800.30159999999989</v>
      </c>
      <c r="X23" s="99">
        <v>15042.968640000001</v>
      </c>
      <c r="Y23" s="115">
        <v>4513.0150512</v>
      </c>
      <c r="Z23" s="115">
        <v>19555.983691200003</v>
      </c>
      <c r="AA23" s="101">
        <v>81.077876000000018</v>
      </c>
      <c r="AB23" s="80">
        <v>23960</v>
      </c>
      <c r="AC23" s="115">
        <v>18185.64</v>
      </c>
      <c r="AD23" s="115">
        <v>5774.36</v>
      </c>
      <c r="AE23" s="115">
        <v>808.41039999999998</v>
      </c>
      <c r="AF23" s="99">
        <v>15057.774612000001</v>
      </c>
      <c r="AG23" s="115">
        <v>4558.7417328000001</v>
      </c>
      <c r="AH23" s="115">
        <v>19616.516344800002</v>
      </c>
      <c r="AI23" s="101">
        <v>81.871938000000014</v>
      </c>
      <c r="AJ23" s="80">
        <v>23800</v>
      </c>
      <c r="AK23" s="115">
        <v>18040.400000000001</v>
      </c>
      <c r="AL23" s="115">
        <v>5759.6</v>
      </c>
      <c r="AM23" s="115">
        <v>806.34400000000005</v>
      </c>
      <c r="AN23" s="99">
        <v>15123.72904</v>
      </c>
      <c r="AO23" s="115">
        <v>4547.0890079999999</v>
      </c>
      <c r="AP23" s="115">
        <v>19670.818048000001</v>
      </c>
      <c r="AQ23" s="101">
        <v>82.650496000000004</v>
      </c>
      <c r="AR23" s="80">
        <v>23600</v>
      </c>
      <c r="AS23" s="115">
        <v>17818</v>
      </c>
      <c r="AT23" s="115">
        <v>5782</v>
      </c>
      <c r="AU23" s="115">
        <v>809.48</v>
      </c>
      <c r="AV23" s="99">
        <v>15124.874200000002</v>
      </c>
      <c r="AW23" s="115">
        <v>4564.7733600000001</v>
      </c>
      <c r="AX23" s="115">
        <v>19689.647560000001</v>
      </c>
      <c r="AY23" s="101">
        <v>83.430710000000005</v>
      </c>
      <c r="AZ23" s="80">
        <v>23480</v>
      </c>
      <c r="BA23" s="115">
        <v>17656.96</v>
      </c>
      <c r="BB23" s="115">
        <v>5823.04</v>
      </c>
      <c r="BC23" s="115">
        <v>815.22559999999999</v>
      </c>
      <c r="BD23" s="99">
        <v>14993.595423999999</v>
      </c>
      <c r="BE23" s="115">
        <v>4597.1736191999998</v>
      </c>
      <c r="BF23" s="115">
        <v>19590.769043199998</v>
      </c>
      <c r="BG23" s="101">
        <v>83.435983999999991</v>
      </c>
      <c r="BH23" s="80">
        <v>23320</v>
      </c>
      <c r="BI23" s="115">
        <v>17443.36</v>
      </c>
      <c r="BJ23" s="81">
        <v>5876.64</v>
      </c>
      <c r="BK23" s="75">
        <v>23.15</v>
      </c>
      <c r="BL23" s="75">
        <v>22</v>
      </c>
      <c r="BM23" s="75">
        <v>23.7</v>
      </c>
      <c r="BN23" s="75">
        <v>24.1</v>
      </c>
      <c r="BO23" s="75">
        <v>24.2</v>
      </c>
      <c r="BP23" s="75">
        <v>24.5</v>
      </c>
      <c r="BQ23" s="75">
        <v>24.8</v>
      </c>
      <c r="BR23" s="75">
        <v>25.2</v>
      </c>
      <c r="BS23" s="100">
        <v>822.72960000000012</v>
      </c>
      <c r="BT23" s="100">
        <v>14819.421584000002</v>
      </c>
      <c r="BU23" s="100">
        <v>4639.4897472000002</v>
      </c>
      <c r="BV23" s="100">
        <v>19458.911331200001</v>
      </c>
      <c r="BW23" s="103">
        <v>83.443016</v>
      </c>
    </row>
    <row r="24" spans="1:75">
      <c r="A24" s="85" t="s">
        <v>17</v>
      </c>
      <c r="B24" s="87">
        <v>44639</v>
      </c>
      <c r="C24" s="115">
        <v>33256.055</v>
      </c>
      <c r="D24" s="115">
        <v>11382.945</v>
      </c>
      <c r="E24" s="115">
        <v>1593.6122999999998</v>
      </c>
      <c r="F24" s="99">
        <v>26561.231696999999</v>
      </c>
      <c r="G24" s="115">
        <v>8986.6074185999987</v>
      </c>
      <c r="H24" s="115">
        <v>35547.8391156</v>
      </c>
      <c r="I24" s="115"/>
      <c r="J24" s="115"/>
      <c r="K24" s="101">
        <v>79.634039999999999</v>
      </c>
      <c r="L24" s="87">
        <v>43867</v>
      </c>
      <c r="M24" s="115">
        <v>33295.053</v>
      </c>
      <c r="N24" s="115">
        <v>10571.947</v>
      </c>
      <c r="O24" s="115">
        <v>1480.07258</v>
      </c>
      <c r="P24" s="99">
        <v>26887.720539100002</v>
      </c>
      <c r="Q24" s="115">
        <v>8346.3407175599987</v>
      </c>
      <c r="R24" s="115">
        <v>35234.061256660003</v>
      </c>
      <c r="S24" s="101">
        <v>80.320198000000005</v>
      </c>
      <c r="T24" s="87">
        <v>43110</v>
      </c>
      <c r="U24" s="115">
        <v>31901.4</v>
      </c>
      <c r="V24" s="115">
        <v>11208.6</v>
      </c>
      <c r="W24" s="115">
        <v>1569.204</v>
      </c>
      <c r="X24" s="99">
        <v>26148.801600000003</v>
      </c>
      <c r="Y24" s="115">
        <v>8848.9655280000006</v>
      </c>
      <c r="Z24" s="115">
        <v>34997.767128000007</v>
      </c>
      <c r="AA24" s="101">
        <v>81.182480000000012</v>
      </c>
      <c r="AB24" s="87">
        <v>42360</v>
      </c>
      <c r="AC24" s="115">
        <v>31176.959999999999</v>
      </c>
      <c r="AD24" s="115">
        <v>11183.04</v>
      </c>
      <c r="AE24" s="115">
        <v>1565.6256000000001</v>
      </c>
      <c r="AF24" s="99">
        <v>25887.415968000001</v>
      </c>
      <c r="AG24" s="115">
        <v>8828.7864192000015</v>
      </c>
      <c r="AH24" s="115">
        <v>34716.202387199999</v>
      </c>
      <c r="AI24" s="101">
        <v>81.955151999999998</v>
      </c>
      <c r="AJ24" s="87">
        <v>41630</v>
      </c>
      <c r="AK24" s="115">
        <v>30556.42</v>
      </c>
      <c r="AL24" s="115">
        <v>11073.58</v>
      </c>
      <c r="AM24" s="115">
        <v>1550.3011999999999</v>
      </c>
      <c r="AN24" s="99">
        <v>25691.887891999999</v>
      </c>
      <c r="AO24" s="115">
        <v>8742.3699383999992</v>
      </c>
      <c r="AP24" s="115">
        <v>34434.257830399998</v>
      </c>
      <c r="AQ24" s="101">
        <v>82.715007999999997</v>
      </c>
      <c r="AR24" s="87">
        <v>40900</v>
      </c>
      <c r="AS24" s="115">
        <v>29897.9</v>
      </c>
      <c r="AT24" s="115">
        <v>11002.1</v>
      </c>
      <c r="AU24" s="115">
        <v>1540.2939999999999</v>
      </c>
      <c r="AV24" s="99">
        <v>25454.479009999999</v>
      </c>
      <c r="AW24" s="115">
        <v>8685.9379079999999</v>
      </c>
      <c r="AX24" s="115">
        <v>34140.416918000003</v>
      </c>
      <c r="AY24" s="101">
        <v>83.472902000000005</v>
      </c>
      <c r="AZ24" s="87">
        <v>40200</v>
      </c>
      <c r="BA24" s="115">
        <v>29185.200000000001</v>
      </c>
      <c r="BB24" s="115">
        <v>11014.8</v>
      </c>
      <c r="BC24" s="115">
        <v>1542.0719999999999</v>
      </c>
      <c r="BD24" s="99">
        <v>24863.675879999999</v>
      </c>
      <c r="BE24" s="115">
        <v>8695.9643039999992</v>
      </c>
      <c r="BF24" s="115">
        <v>33559.640183999996</v>
      </c>
      <c r="BG24" s="101">
        <v>83.481691999999981</v>
      </c>
      <c r="BH24" s="87">
        <v>39500</v>
      </c>
      <c r="BI24" s="115">
        <v>28440</v>
      </c>
      <c r="BJ24" s="81">
        <v>11060</v>
      </c>
      <c r="BK24" s="75">
        <v>25.5</v>
      </c>
      <c r="BL24" s="75">
        <v>24.1</v>
      </c>
      <c r="BM24" s="75">
        <v>26</v>
      </c>
      <c r="BN24" s="75">
        <v>26.4</v>
      </c>
      <c r="BO24" s="75">
        <v>26.6</v>
      </c>
      <c r="BP24" s="75">
        <v>26.9</v>
      </c>
      <c r="BQ24" s="75">
        <v>27.4</v>
      </c>
      <c r="BR24" s="75">
        <v>28</v>
      </c>
      <c r="BS24" s="100">
        <v>1548.4</v>
      </c>
      <c r="BT24" s="100">
        <v>24247.786</v>
      </c>
      <c r="BU24" s="100">
        <v>8731.6488000000008</v>
      </c>
      <c r="BV24" s="100">
        <v>32979.434800000003</v>
      </c>
      <c r="BW24" s="103">
        <v>83.49224000000001</v>
      </c>
    </row>
    <row r="25" spans="1:75">
      <c r="A25" s="79" t="s">
        <v>18</v>
      </c>
      <c r="B25" s="82">
        <v>17069</v>
      </c>
      <c r="C25" s="115">
        <v>13245.544</v>
      </c>
      <c r="D25" s="115">
        <v>3823.4559999999997</v>
      </c>
      <c r="E25" s="115">
        <v>535.28383999999994</v>
      </c>
      <c r="F25" s="99">
        <v>10540.285017599999</v>
      </c>
      <c r="G25" s="115">
        <v>3018.5420428799994</v>
      </c>
      <c r="H25" s="115">
        <v>13558.827060479998</v>
      </c>
      <c r="I25" s="115"/>
      <c r="J25" s="115"/>
      <c r="K25" s="101">
        <v>79.435391999999993</v>
      </c>
      <c r="L25" s="82">
        <v>16800</v>
      </c>
      <c r="M25" s="115">
        <v>13255.2</v>
      </c>
      <c r="N25" s="115">
        <v>3544.8</v>
      </c>
      <c r="O25" s="115">
        <v>496.27200000000005</v>
      </c>
      <c r="P25" s="99">
        <v>10667.63544</v>
      </c>
      <c r="Q25" s="115">
        <v>2798.5487040000003</v>
      </c>
      <c r="R25" s="115">
        <v>13466.184144000001</v>
      </c>
      <c r="S25" s="101">
        <v>80.155858000000009</v>
      </c>
      <c r="T25" s="82">
        <v>16900</v>
      </c>
      <c r="U25" s="115">
        <v>13013</v>
      </c>
      <c r="V25" s="115">
        <v>3887</v>
      </c>
      <c r="W25" s="115">
        <v>544.17999999999995</v>
      </c>
      <c r="X25" s="99">
        <v>10628.072</v>
      </c>
      <c r="Y25" s="115">
        <v>3068.70876</v>
      </c>
      <c r="Z25" s="115">
        <v>13696.78076</v>
      </c>
      <c r="AA25" s="101">
        <v>81.046039999999991</v>
      </c>
      <c r="AB25" s="82">
        <v>17000</v>
      </c>
      <c r="AC25" s="115">
        <v>13022</v>
      </c>
      <c r="AD25" s="115">
        <v>3978</v>
      </c>
      <c r="AE25" s="115">
        <v>556.91999999999996</v>
      </c>
      <c r="AF25" s="99">
        <v>10773.372600000001</v>
      </c>
      <c r="AG25" s="115">
        <v>3140.5514399999997</v>
      </c>
      <c r="AH25" s="115">
        <v>13913.92404</v>
      </c>
      <c r="AI25" s="101">
        <v>81.846612000000007</v>
      </c>
      <c r="AJ25" s="82">
        <v>17050</v>
      </c>
      <c r="AK25" s="115">
        <v>13043.25</v>
      </c>
      <c r="AL25" s="115">
        <v>4006.75</v>
      </c>
      <c r="AM25" s="115">
        <v>560.94500000000005</v>
      </c>
      <c r="AN25" s="99">
        <v>10925.452449999999</v>
      </c>
      <c r="AO25" s="115">
        <v>3163.2489899999996</v>
      </c>
      <c r="AP25" s="115">
        <v>14088.701439999999</v>
      </c>
      <c r="AQ25" s="101">
        <v>82.631679999999989</v>
      </c>
      <c r="AR25" s="82">
        <v>17100</v>
      </c>
      <c r="AS25" s="115">
        <v>13030.2</v>
      </c>
      <c r="AT25" s="115">
        <v>4069.8</v>
      </c>
      <c r="AU25" s="115">
        <v>569.77200000000005</v>
      </c>
      <c r="AV25" s="99">
        <v>11051.52138</v>
      </c>
      <c r="AW25" s="115">
        <v>3213.0257040000001</v>
      </c>
      <c r="AX25" s="115">
        <v>14264.547084</v>
      </c>
      <c r="AY25" s="101">
        <v>83.418403999999995</v>
      </c>
      <c r="AZ25" s="82">
        <v>17200</v>
      </c>
      <c r="BA25" s="115">
        <v>13054.8</v>
      </c>
      <c r="BB25" s="115">
        <v>4145.2</v>
      </c>
      <c r="BC25" s="115">
        <v>580.32799999999997</v>
      </c>
      <c r="BD25" s="99">
        <v>11076.32012</v>
      </c>
      <c r="BE25" s="115">
        <v>3272.5524959999998</v>
      </c>
      <c r="BF25" s="115">
        <v>14348.872616000001</v>
      </c>
      <c r="BG25" s="101">
        <v>83.42367800000001</v>
      </c>
      <c r="BH25" s="82">
        <v>17300</v>
      </c>
      <c r="BI25" s="115">
        <v>13130.7</v>
      </c>
      <c r="BJ25" s="81">
        <v>4169.3</v>
      </c>
      <c r="BK25" s="75">
        <v>22.4</v>
      </c>
      <c r="BL25" s="75">
        <v>21.1</v>
      </c>
      <c r="BM25" s="75">
        <v>23</v>
      </c>
      <c r="BN25" s="75">
        <v>23.4</v>
      </c>
      <c r="BO25" s="75">
        <v>23.5</v>
      </c>
      <c r="BP25" s="75">
        <v>23.8</v>
      </c>
      <c r="BQ25" s="75">
        <v>24.1</v>
      </c>
      <c r="BR25" s="75">
        <v>24.1</v>
      </c>
      <c r="BS25" s="100">
        <v>583.702</v>
      </c>
      <c r="BT25" s="100">
        <v>11140.717329999999</v>
      </c>
      <c r="BU25" s="100">
        <v>3291.5789639999998</v>
      </c>
      <c r="BV25" s="100">
        <v>14432.296294</v>
      </c>
      <c r="BW25" s="103">
        <v>83.423677999999995</v>
      </c>
    </row>
    <row r="26" spans="1:75">
      <c r="A26" s="79" t="s">
        <v>19</v>
      </c>
      <c r="B26" s="80">
        <v>22084</v>
      </c>
      <c r="C26" s="115">
        <v>15679.64</v>
      </c>
      <c r="D26" s="115">
        <v>6404.36</v>
      </c>
      <c r="E26" s="115">
        <v>896.61039999999991</v>
      </c>
      <c r="F26" s="99">
        <v>12579.797256</v>
      </c>
      <c r="G26" s="115">
        <v>5056.1141327999994</v>
      </c>
      <c r="H26" s="115">
        <v>17635.911388799999</v>
      </c>
      <c r="I26" s="115"/>
      <c r="J26" s="115"/>
      <c r="K26" s="101">
        <v>79.858320000000006</v>
      </c>
      <c r="L26" s="80">
        <v>21900</v>
      </c>
      <c r="M26" s="115">
        <v>15877.5</v>
      </c>
      <c r="N26" s="115">
        <v>6022.5</v>
      </c>
      <c r="O26" s="115">
        <v>843.15</v>
      </c>
      <c r="P26" s="99">
        <v>12876.269250000001</v>
      </c>
      <c r="Q26" s="115">
        <v>4754.6432999999997</v>
      </c>
      <c r="R26" s="115">
        <v>17630.912550000001</v>
      </c>
      <c r="S26" s="101">
        <v>80.506450000000001</v>
      </c>
      <c r="T26" s="80">
        <v>21730</v>
      </c>
      <c r="U26" s="115">
        <v>15297.92</v>
      </c>
      <c r="V26" s="115">
        <v>6432.08</v>
      </c>
      <c r="W26" s="115">
        <v>900.49119999999994</v>
      </c>
      <c r="X26" s="99">
        <v>12598.532480000002</v>
      </c>
      <c r="Y26" s="115">
        <v>5077.9985183999997</v>
      </c>
      <c r="Z26" s="115">
        <v>17676.530998400001</v>
      </c>
      <c r="AA26" s="101">
        <v>81.346208000000004</v>
      </c>
      <c r="AB26" s="80">
        <v>21550</v>
      </c>
      <c r="AC26" s="115">
        <v>15085</v>
      </c>
      <c r="AD26" s="115">
        <v>6465</v>
      </c>
      <c r="AE26" s="115">
        <v>905.1</v>
      </c>
      <c r="AF26" s="99">
        <v>12585.415500000001</v>
      </c>
      <c r="AG26" s="115">
        <v>5103.9881999999998</v>
      </c>
      <c r="AH26" s="115">
        <v>17689.403700000003</v>
      </c>
      <c r="AI26" s="101">
        <v>82.085400000000021</v>
      </c>
      <c r="AJ26" s="80">
        <v>21375</v>
      </c>
      <c r="AK26" s="115">
        <v>14941.125</v>
      </c>
      <c r="AL26" s="115">
        <v>6433.875</v>
      </c>
      <c r="AM26" s="115">
        <v>900.74249999999995</v>
      </c>
      <c r="AN26" s="99">
        <v>12621.026925000002</v>
      </c>
      <c r="AO26" s="115">
        <v>5079.4156349999994</v>
      </c>
      <c r="AP26" s="115">
        <v>17700.442560000003</v>
      </c>
      <c r="AQ26" s="101">
        <v>82.809088000000017</v>
      </c>
      <c r="AR26" s="80">
        <v>21100</v>
      </c>
      <c r="AS26" s="115">
        <v>14685.6</v>
      </c>
      <c r="AT26" s="115">
        <v>6414.4</v>
      </c>
      <c r="AU26" s="115">
        <v>898.01599999999996</v>
      </c>
      <c r="AV26" s="99">
        <v>12561.724639999999</v>
      </c>
      <c r="AW26" s="115">
        <v>5064.0405119999996</v>
      </c>
      <c r="AX26" s="115">
        <v>17625.765152</v>
      </c>
      <c r="AY26" s="101">
        <v>83.534431999999995</v>
      </c>
      <c r="AZ26" s="80">
        <v>20900</v>
      </c>
      <c r="BA26" s="115">
        <v>14483.7</v>
      </c>
      <c r="BB26" s="115">
        <v>6416.3</v>
      </c>
      <c r="BC26" s="115">
        <v>898.28199999999993</v>
      </c>
      <c r="BD26" s="99">
        <v>12394.258030000001</v>
      </c>
      <c r="BE26" s="115">
        <v>5065.540524</v>
      </c>
      <c r="BF26" s="115">
        <v>17459.798554000001</v>
      </c>
      <c r="BG26" s="101">
        <v>83.539705999999995</v>
      </c>
      <c r="BH26" s="80">
        <v>20700</v>
      </c>
      <c r="BI26" s="115">
        <v>14262.3</v>
      </c>
      <c r="BJ26" s="81">
        <v>6437.7</v>
      </c>
      <c r="BK26" s="75">
        <v>29</v>
      </c>
      <c r="BL26" s="75">
        <v>27.5</v>
      </c>
      <c r="BM26" s="75">
        <v>29.6</v>
      </c>
      <c r="BN26" s="75">
        <v>30</v>
      </c>
      <c r="BO26" s="75">
        <v>30.1</v>
      </c>
      <c r="BP26" s="75">
        <v>30.4</v>
      </c>
      <c r="BQ26" s="75">
        <v>30.7</v>
      </c>
      <c r="BR26" s="75">
        <v>31.1</v>
      </c>
      <c r="BS26" s="100">
        <v>901.27800000000002</v>
      </c>
      <c r="BT26" s="100">
        <v>12211.739369999999</v>
      </c>
      <c r="BU26" s="100">
        <v>5082.4353959999999</v>
      </c>
      <c r="BV26" s="100">
        <v>17294.174766</v>
      </c>
      <c r="BW26" s="103">
        <v>83.546737999999991</v>
      </c>
    </row>
    <row r="27" spans="1:75">
      <c r="A27" s="84" t="s">
        <v>20</v>
      </c>
      <c r="B27" s="80">
        <v>18121</v>
      </c>
      <c r="C27" s="115">
        <v>13094</v>
      </c>
      <c r="D27" s="115">
        <v>5027</v>
      </c>
      <c r="E27" s="115">
        <v>703.78</v>
      </c>
      <c r="F27" s="99">
        <v>10487.794199999998</v>
      </c>
      <c r="G27" s="115">
        <v>3968.71596</v>
      </c>
      <c r="H27" s="115">
        <v>14456.510159999998</v>
      </c>
      <c r="I27" s="115"/>
      <c r="J27" s="115"/>
      <c r="K27" s="101">
        <v>79.777662159924944</v>
      </c>
      <c r="L27" s="80">
        <v>18006</v>
      </c>
      <c r="M27" s="115">
        <v>13252.416000000001</v>
      </c>
      <c r="N27" s="115">
        <v>4753.5839999999998</v>
      </c>
      <c r="O27" s="115">
        <v>665.50175999999988</v>
      </c>
      <c r="P27" s="99">
        <v>10732.281835199999</v>
      </c>
      <c r="Q27" s="115">
        <v>3752.8594963199994</v>
      </c>
      <c r="R27" s="115">
        <v>14485.141331519999</v>
      </c>
      <c r="S27" s="101">
        <v>80.446191999999996</v>
      </c>
      <c r="T27" s="80">
        <v>17890</v>
      </c>
      <c r="U27" s="115">
        <v>12827.130000000001</v>
      </c>
      <c r="V27" s="115">
        <v>5062.87</v>
      </c>
      <c r="W27" s="115">
        <v>708.80179999999996</v>
      </c>
      <c r="X27" s="99">
        <v>10545.22472</v>
      </c>
      <c r="Y27" s="115">
        <v>3997.0346076000001</v>
      </c>
      <c r="Z27" s="115">
        <v>14542.259327600001</v>
      </c>
      <c r="AA27" s="101">
        <v>81.287083999999993</v>
      </c>
      <c r="AB27" s="80">
        <v>17780</v>
      </c>
      <c r="AC27" s="115">
        <v>12641.58</v>
      </c>
      <c r="AD27" s="115">
        <v>5138.42</v>
      </c>
      <c r="AE27" s="115">
        <v>719.37880000000007</v>
      </c>
      <c r="AF27" s="99">
        <v>10531.028214</v>
      </c>
      <c r="AG27" s="115">
        <v>4056.6798215999997</v>
      </c>
      <c r="AH27" s="115">
        <v>14587.708035600001</v>
      </c>
      <c r="AI27" s="101">
        <v>82.045602000000002</v>
      </c>
      <c r="AJ27" s="80">
        <v>17670</v>
      </c>
      <c r="AK27" s="115">
        <v>12545.7</v>
      </c>
      <c r="AL27" s="115">
        <v>5124.3</v>
      </c>
      <c r="AM27" s="115">
        <v>717.40199999999993</v>
      </c>
      <c r="AN27" s="99">
        <v>10581.608819999999</v>
      </c>
      <c r="AO27" s="115">
        <v>4045.5323640000001</v>
      </c>
      <c r="AP27" s="115">
        <v>14627.141184</v>
      </c>
      <c r="AQ27" s="101">
        <v>82.779520000000005</v>
      </c>
      <c r="AR27" s="80">
        <v>17500</v>
      </c>
      <c r="AS27" s="115">
        <v>12372.5</v>
      </c>
      <c r="AT27" s="115">
        <v>5127.5</v>
      </c>
      <c r="AU27" s="115">
        <v>717.85</v>
      </c>
      <c r="AV27" s="99">
        <v>10567.08275</v>
      </c>
      <c r="AW27" s="115">
        <v>4048.0586999999996</v>
      </c>
      <c r="AX27" s="115">
        <v>14615.141449999999</v>
      </c>
      <c r="AY27" s="101">
        <v>83.515094000000005</v>
      </c>
      <c r="AZ27" s="80">
        <v>17300</v>
      </c>
      <c r="BA27" s="115">
        <v>12161.9</v>
      </c>
      <c r="BB27" s="115">
        <v>5138.1000000000004</v>
      </c>
      <c r="BC27" s="115">
        <v>719.33400000000006</v>
      </c>
      <c r="BD27" s="99">
        <v>10392.900609999999</v>
      </c>
      <c r="BE27" s="115">
        <v>4056.4271880000001</v>
      </c>
      <c r="BF27" s="115">
        <v>14449.327797999998</v>
      </c>
      <c r="BG27" s="101">
        <v>83.522126</v>
      </c>
      <c r="BH27" s="80">
        <v>17200</v>
      </c>
      <c r="BI27" s="115">
        <v>12074.4</v>
      </c>
      <c r="BJ27" s="81">
        <v>5125.6000000000004</v>
      </c>
      <c r="BK27" s="75">
        <v>27.73</v>
      </c>
      <c r="BL27" s="75">
        <v>26.4</v>
      </c>
      <c r="BM27" s="75">
        <v>28.3</v>
      </c>
      <c r="BN27" s="75">
        <v>28.9</v>
      </c>
      <c r="BO27" s="75">
        <v>29</v>
      </c>
      <c r="BP27" s="75">
        <v>29.3</v>
      </c>
      <c r="BQ27" s="75">
        <v>29.7</v>
      </c>
      <c r="BR27" s="75">
        <v>29.8</v>
      </c>
      <c r="BS27" s="100">
        <v>717.58400000000006</v>
      </c>
      <c r="BT27" s="100">
        <v>10319.549359999999</v>
      </c>
      <c r="BU27" s="100">
        <v>4046.5586880000005</v>
      </c>
      <c r="BV27" s="100">
        <v>14366.108048</v>
      </c>
      <c r="BW27" s="103">
        <v>83.523883999999995</v>
      </c>
    </row>
    <row r="28" spans="1:75">
      <c r="A28" s="90" t="s">
        <v>210</v>
      </c>
      <c r="B28" s="91">
        <v>555621</v>
      </c>
      <c r="C28" s="92">
        <v>409674.11100000003</v>
      </c>
      <c r="D28" s="92">
        <v>145946.88899999997</v>
      </c>
      <c r="E28" s="115">
        <v>20432.564459999994</v>
      </c>
      <c r="F28" s="99">
        <v>327514.5067194</v>
      </c>
      <c r="G28" s="115">
        <v>115222.14992771996</v>
      </c>
      <c r="H28" s="115">
        <v>442736.65664711996</v>
      </c>
      <c r="I28" s="115"/>
      <c r="J28" s="115"/>
      <c r="K28" s="101">
        <v>79.683211514165222</v>
      </c>
      <c r="L28" s="91">
        <v>550066</v>
      </c>
      <c r="M28" s="92">
        <v>412472.79000000004</v>
      </c>
      <c r="N28" s="92">
        <v>137593.21</v>
      </c>
      <c r="O28" s="115">
        <v>19263.0494</v>
      </c>
      <c r="P28" s="99">
        <v>333462.40861300001</v>
      </c>
      <c r="Q28" s="115">
        <v>108627.08743079999</v>
      </c>
      <c r="R28" s="115">
        <v>442089.49604380003</v>
      </c>
      <c r="S28" s="101">
        <v>80.370263939927213</v>
      </c>
      <c r="T28" s="91">
        <v>545500</v>
      </c>
      <c r="U28" s="92">
        <v>399196.60000000003</v>
      </c>
      <c r="V28" s="92">
        <v>146303.39999999997</v>
      </c>
      <c r="W28" s="115">
        <v>20482.475999999995</v>
      </c>
      <c r="X28" s="99">
        <v>327550.27040000004</v>
      </c>
      <c r="Y28" s="115">
        <v>115503.60823199997</v>
      </c>
      <c r="Z28" s="115">
        <v>443053.87863200001</v>
      </c>
      <c r="AA28" s="101">
        <v>81.21977610119157</v>
      </c>
      <c r="AB28" s="91">
        <v>540455</v>
      </c>
      <c r="AC28" s="92">
        <v>393458.57499999995</v>
      </c>
      <c r="AD28" s="92">
        <v>146996.42500000002</v>
      </c>
      <c r="AE28" s="115">
        <v>20579.499500000002</v>
      </c>
      <c r="AF28" s="99">
        <v>327036.14304749999</v>
      </c>
      <c r="AG28" s="115">
        <v>116050.737609</v>
      </c>
      <c r="AH28" s="115">
        <v>443086.8806565</v>
      </c>
      <c r="AI28" s="101">
        <v>81.984046896873934</v>
      </c>
      <c r="AJ28" s="91">
        <v>535735</v>
      </c>
      <c r="AK28" s="92">
        <v>389085.09499999997</v>
      </c>
      <c r="AL28" s="92">
        <v>146649.905</v>
      </c>
      <c r="AM28" s="115">
        <v>20530.986699999998</v>
      </c>
      <c r="AN28" s="99">
        <v>327467.48244699999</v>
      </c>
      <c r="AO28" s="115">
        <v>115777.1669994</v>
      </c>
      <c r="AP28" s="115">
        <v>443244.6494464</v>
      </c>
      <c r="AQ28" s="101">
        <v>82.735802112312996</v>
      </c>
      <c r="AR28" s="91">
        <v>530040</v>
      </c>
      <c r="AS28" s="92">
        <v>383412.44</v>
      </c>
      <c r="AT28" s="92">
        <v>146627.56</v>
      </c>
      <c r="AU28" s="115">
        <v>20527.858399999997</v>
      </c>
      <c r="AV28" s="99">
        <v>326751.386436</v>
      </c>
      <c r="AW28" s="115">
        <v>115759.5260688</v>
      </c>
      <c r="AX28" s="115">
        <v>442510.91250480001</v>
      </c>
      <c r="AY28" s="101">
        <v>83.486324146253125</v>
      </c>
      <c r="AZ28" s="91">
        <v>524780</v>
      </c>
      <c r="BA28" s="92">
        <v>377707.95999999996</v>
      </c>
      <c r="BB28" s="92">
        <v>147072.04</v>
      </c>
      <c r="BC28" s="115">
        <v>20590.085600000002</v>
      </c>
      <c r="BD28" s="99">
        <v>322042.49232399999</v>
      </c>
      <c r="BE28" s="115">
        <v>116110.43413920001</v>
      </c>
      <c r="BF28" s="115">
        <v>438152.92646320001</v>
      </c>
      <c r="BG28" s="101">
        <v>83.492687690689436</v>
      </c>
      <c r="BH28" s="91">
        <v>519160</v>
      </c>
      <c r="BI28" s="92">
        <v>371884.32</v>
      </c>
      <c r="BJ28" s="93">
        <v>147275.68</v>
      </c>
      <c r="BK28" s="75"/>
      <c r="BL28" s="75"/>
      <c r="BM28" s="75"/>
      <c r="BN28" s="75"/>
      <c r="BO28" s="75"/>
      <c r="BP28" s="75"/>
      <c r="BQ28" s="75"/>
      <c r="BR28" s="75"/>
      <c r="BS28" s="100">
        <v>20618.5952</v>
      </c>
      <c r="BT28" s="100">
        <v>317220.70260800002</v>
      </c>
      <c r="BU28" s="100">
        <v>116271.20384639999</v>
      </c>
      <c r="BV28" s="100">
        <v>433491.90645440004</v>
      </c>
      <c r="BW28" s="103">
        <v>83.49871069697204</v>
      </c>
    </row>
    <row r="29" spans="1:75">
      <c r="A29" s="104" t="s">
        <v>22</v>
      </c>
      <c r="B29" s="91"/>
      <c r="C29" s="92"/>
      <c r="D29" s="92"/>
      <c r="E29" s="115"/>
      <c r="F29" s="99"/>
      <c r="G29" s="115"/>
      <c r="H29" s="115"/>
      <c r="I29" s="115"/>
      <c r="J29" s="115"/>
      <c r="K29" s="112">
        <v>79.553640406420257</v>
      </c>
      <c r="L29" s="91"/>
      <c r="M29" s="92"/>
      <c r="N29" s="92"/>
      <c r="O29" s="115"/>
      <c r="P29" s="99"/>
      <c r="Q29" s="115"/>
      <c r="R29" s="115"/>
      <c r="S29" s="112">
        <v>80.287777715008531</v>
      </c>
      <c r="T29" s="91"/>
      <c r="U29" s="92"/>
      <c r="V29" s="92"/>
      <c r="W29" s="115"/>
      <c r="X29" s="99"/>
      <c r="Y29" s="115"/>
      <c r="Z29" s="115"/>
      <c r="AA29" s="112">
        <v>81.153530332537215</v>
      </c>
      <c r="AB29" s="91"/>
      <c r="AC29" s="92"/>
      <c r="AD29" s="92"/>
      <c r="AE29" s="115"/>
      <c r="AF29" s="99"/>
      <c r="AG29" s="115"/>
      <c r="AH29" s="115"/>
      <c r="AI29" s="112">
        <v>81.940002014709791</v>
      </c>
      <c r="AJ29" s="91"/>
      <c r="AK29" s="92"/>
      <c r="AL29" s="92"/>
      <c r="AM29" s="115"/>
      <c r="AN29" s="99"/>
      <c r="AO29" s="115"/>
      <c r="AP29" s="115"/>
      <c r="AQ29" s="110">
        <v>82.716584498827487</v>
      </c>
      <c r="AR29" s="91"/>
      <c r="AS29" s="92"/>
      <c r="AT29" s="92"/>
      <c r="AU29" s="115"/>
      <c r="AV29" s="99"/>
      <c r="AW29" s="115"/>
      <c r="AX29" s="115"/>
      <c r="AY29" s="112">
        <v>83.469340929578479</v>
      </c>
      <c r="AZ29" s="91"/>
      <c r="BA29" s="92"/>
      <c r="BB29" s="92"/>
      <c r="BC29" s="115"/>
      <c r="BD29" s="99"/>
      <c r="BE29" s="115"/>
      <c r="BF29" s="115"/>
      <c r="BG29" s="112">
        <v>83.469201514605118</v>
      </c>
      <c r="BH29" s="91"/>
      <c r="BI29" s="92"/>
      <c r="BJ29" s="93"/>
      <c r="BK29" s="75"/>
      <c r="BL29" s="75"/>
      <c r="BM29" s="75"/>
      <c r="BN29" s="75"/>
      <c r="BO29" s="75"/>
      <c r="BP29" s="75"/>
      <c r="BQ29" s="75"/>
      <c r="BR29" s="75"/>
      <c r="BS29" s="100"/>
      <c r="BT29" s="100"/>
      <c r="BU29" s="100"/>
      <c r="BV29" s="100"/>
      <c r="BW29" s="117">
        <v>83.469201514605118</v>
      </c>
    </row>
    <row r="30" spans="1:75">
      <c r="A30" s="104" t="s">
        <v>23</v>
      </c>
      <c r="B30" s="91"/>
      <c r="C30" s="92"/>
      <c r="D30" s="92"/>
      <c r="E30" s="115"/>
      <c r="F30" s="99"/>
      <c r="G30" s="115"/>
      <c r="H30" s="115"/>
      <c r="I30" s="115"/>
      <c r="J30" s="115"/>
      <c r="K30" s="112">
        <v>79.425994705540191</v>
      </c>
      <c r="L30" s="91"/>
      <c r="M30" s="92"/>
      <c r="N30" s="92"/>
      <c r="O30" s="115"/>
      <c r="P30" s="99"/>
      <c r="Q30" s="115"/>
      <c r="R30" s="115"/>
      <c r="S30" s="112">
        <v>80.151606399117355</v>
      </c>
      <c r="T30" s="91"/>
      <c r="U30" s="92"/>
      <c r="V30" s="92"/>
      <c r="W30" s="115"/>
      <c r="X30" s="99"/>
      <c r="Y30" s="115"/>
      <c r="Z30" s="115"/>
      <c r="AA30" s="112">
        <v>81.03098631571757</v>
      </c>
      <c r="AB30" s="91"/>
      <c r="AC30" s="92"/>
      <c r="AD30" s="92"/>
      <c r="AE30" s="115"/>
      <c r="AF30" s="99"/>
      <c r="AG30" s="115"/>
      <c r="AH30" s="115"/>
      <c r="AI30" s="112">
        <v>81.803300677531595</v>
      </c>
      <c r="AJ30" s="91"/>
      <c r="AK30" s="92"/>
      <c r="AL30" s="92"/>
      <c r="AM30" s="115"/>
      <c r="AN30" s="99"/>
      <c r="AO30" s="115"/>
      <c r="AP30" s="115"/>
      <c r="AQ30" s="110">
        <v>82.589609077128031</v>
      </c>
      <c r="AR30" s="91"/>
      <c r="AS30" s="92"/>
      <c r="AT30" s="92"/>
      <c r="AU30" s="115"/>
      <c r="AV30" s="99"/>
      <c r="AW30" s="115"/>
      <c r="AX30" s="115"/>
      <c r="AY30" s="112">
        <v>83.413188731826892</v>
      </c>
      <c r="AZ30" s="91"/>
      <c r="BA30" s="92"/>
      <c r="BB30" s="92"/>
      <c r="BC30" s="115"/>
      <c r="BD30" s="99"/>
      <c r="BE30" s="115"/>
      <c r="BF30" s="115"/>
      <c r="BG30" s="112">
        <v>83.426760237015458</v>
      </c>
      <c r="BH30" s="91"/>
      <c r="BI30" s="92"/>
      <c r="BJ30" s="93"/>
      <c r="BK30" s="75"/>
      <c r="BL30" s="75"/>
      <c r="BM30" s="75"/>
      <c r="BN30" s="75"/>
      <c r="BO30" s="75"/>
      <c r="BP30" s="75"/>
      <c r="BQ30" s="75"/>
      <c r="BR30" s="75"/>
      <c r="BS30" s="100"/>
      <c r="BT30" s="100"/>
      <c r="BU30" s="100"/>
      <c r="BV30" s="100"/>
      <c r="BW30" s="117">
        <v>83.437356004802538</v>
      </c>
    </row>
    <row r="31" spans="1:75">
      <c r="A31" s="104" t="s">
        <v>24</v>
      </c>
      <c r="B31" s="91"/>
      <c r="C31" s="92"/>
      <c r="D31" s="92"/>
      <c r="E31" s="115"/>
      <c r="F31" s="99"/>
      <c r="G31" s="115"/>
      <c r="H31" s="115"/>
      <c r="I31" s="115"/>
      <c r="J31" s="115"/>
      <c r="K31" s="112">
        <v>79.528216507540961</v>
      </c>
      <c r="L31" s="91"/>
      <c r="M31" s="92"/>
      <c r="N31" s="92"/>
      <c r="O31" s="115"/>
      <c r="P31" s="99"/>
      <c r="Q31" s="115"/>
      <c r="R31" s="115"/>
      <c r="S31" s="112">
        <v>80.247741446667462</v>
      </c>
      <c r="T31" s="91"/>
      <c r="U31" s="92"/>
      <c r="V31" s="92"/>
      <c r="W31" s="115"/>
      <c r="X31" s="99"/>
      <c r="Y31" s="115"/>
      <c r="Z31" s="115"/>
      <c r="AA31" s="112">
        <v>81.108060386974415</v>
      </c>
      <c r="AB31" s="91"/>
      <c r="AC31" s="92"/>
      <c r="AD31" s="92"/>
      <c r="AE31" s="115"/>
      <c r="AF31" s="99"/>
      <c r="AG31" s="115"/>
      <c r="AH31" s="115"/>
      <c r="AI31" s="112">
        <v>81.908900041026854</v>
      </c>
      <c r="AJ31" s="91"/>
      <c r="AK31" s="92"/>
      <c r="AL31" s="92"/>
      <c r="AM31" s="115"/>
      <c r="AN31" s="99"/>
      <c r="AO31" s="115"/>
      <c r="AP31" s="115"/>
      <c r="AQ31" s="110">
        <v>82.685771856688916</v>
      </c>
      <c r="AR31" s="91"/>
      <c r="AS31" s="92"/>
      <c r="AT31" s="92"/>
      <c r="AU31" s="115"/>
      <c r="AV31" s="99"/>
      <c r="AW31" s="115"/>
      <c r="AX31" s="115"/>
      <c r="AY31" s="112">
        <v>83.448507040200553</v>
      </c>
      <c r="AZ31" s="91"/>
      <c r="BA31" s="92"/>
      <c r="BB31" s="92"/>
      <c r="BC31" s="115"/>
      <c r="BD31" s="99"/>
      <c r="BE31" s="115"/>
      <c r="BF31" s="115"/>
      <c r="BG31" s="112">
        <v>83.448354325198991</v>
      </c>
      <c r="BH31" s="91"/>
      <c r="BI31" s="92"/>
      <c r="BJ31" s="93"/>
      <c r="BK31" s="75"/>
      <c r="BL31" s="75"/>
      <c r="BM31" s="75"/>
      <c r="BN31" s="75"/>
      <c r="BO31" s="75"/>
      <c r="BP31" s="75"/>
      <c r="BQ31" s="75"/>
      <c r="BR31" s="75"/>
      <c r="BS31" s="100"/>
      <c r="BT31" s="100"/>
      <c r="BU31" s="100"/>
      <c r="BV31" s="100"/>
      <c r="BW31" s="117">
        <v>83.448354325198991</v>
      </c>
    </row>
    <row r="32" spans="1:75">
      <c r="A32" s="104" t="s">
        <v>25</v>
      </c>
      <c r="B32" s="91"/>
      <c r="C32" s="92"/>
      <c r="D32" s="92"/>
      <c r="E32" s="115"/>
      <c r="F32" s="99"/>
      <c r="G32" s="115"/>
      <c r="H32" s="115"/>
      <c r="I32" s="115"/>
      <c r="J32" s="115"/>
      <c r="K32" s="112">
        <v>79.455762022360915</v>
      </c>
      <c r="L32" s="91"/>
      <c r="M32" s="92"/>
      <c r="N32" s="92"/>
      <c r="O32" s="115"/>
      <c r="P32" s="99"/>
      <c r="Q32" s="115"/>
      <c r="R32" s="115"/>
      <c r="S32" s="112">
        <v>80.132871870527367</v>
      </c>
      <c r="T32" s="91"/>
      <c r="U32" s="92"/>
      <c r="V32" s="92"/>
      <c r="W32" s="115"/>
      <c r="X32" s="99"/>
      <c r="Y32" s="115"/>
      <c r="Z32" s="115"/>
      <c r="AA32" s="112">
        <v>81.073562231759666</v>
      </c>
      <c r="AB32" s="91"/>
      <c r="AC32" s="92"/>
      <c r="AD32" s="92"/>
      <c r="AE32" s="115"/>
      <c r="AF32" s="99"/>
      <c r="AG32" s="115"/>
      <c r="AH32" s="115"/>
      <c r="AI32" s="112">
        <v>81.894390836959317</v>
      </c>
      <c r="AJ32" s="91"/>
      <c r="AK32" s="92"/>
      <c r="AL32" s="92"/>
      <c r="AM32" s="115"/>
      <c r="AN32" s="99"/>
      <c r="AO32" s="115"/>
      <c r="AP32" s="115"/>
      <c r="AQ32" s="110">
        <v>82.666515863714807</v>
      </c>
      <c r="AR32" s="91"/>
      <c r="AS32" s="92"/>
      <c r="AT32" s="92"/>
      <c r="AU32" s="115"/>
      <c r="AV32" s="99"/>
      <c r="AW32" s="115"/>
      <c r="AX32" s="115"/>
      <c r="AY32" s="112">
        <v>83.435913276938479</v>
      </c>
      <c r="AZ32" s="91"/>
      <c r="BA32" s="92"/>
      <c r="BB32" s="92"/>
      <c r="BC32" s="115"/>
      <c r="BD32" s="99"/>
      <c r="BE32" s="115"/>
      <c r="BF32" s="115"/>
      <c r="BG32" s="112">
        <v>83.43568787161945</v>
      </c>
      <c r="BH32" s="91"/>
      <c r="BI32" s="92"/>
      <c r="BJ32" s="93"/>
      <c r="BK32" s="75"/>
      <c r="BL32" s="75"/>
      <c r="BM32" s="75"/>
      <c r="BN32" s="75"/>
      <c r="BO32" s="75"/>
      <c r="BP32" s="75"/>
      <c r="BQ32" s="75"/>
      <c r="BR32" s="75"/>
      <c r="BS32" s="100"/>
      <c r="BT32" s="100"/>
      <c r="BU32" s="100"/>
      <c r="BV32" s="100"/>
      <c r="BW32" s="117">
        <v>83.43568787161945</v>
      </c>
    </row>
    <row r="33" spans="1:75">
      <c r="A33" s="104" t="s">
        <v>26</v>
      </c>
      <c r="B33" s="91"/>
      <c r="C33" s="92"/>
      <c r="D33" s="92"/>
      <c r="E33" s="115"/>
      <c r="F33" s="99"/>
      <c r="G33" s="115"/>
      <c r="H33" s="115"/>
      <c r="I33" s="115"/>
      <c r="J33" s="115"/>
      <c r="K33" s="112">
        <v>79.624226494823574</v>
      </c>
      <c r="L33" s="91"/>
      <c r="M33" s="92"/>
      <c r="N33" s="92"/>
      <c r="O33" s="115"/>
      <c r="P33" s="99"/>
      <c r="Q33" s="115"/>
      <c r="R33" s="115"/>
      <c r="S33" s="112">
        <v>80.273699360989951</v>
      </c>
      <c r="T33" s="91"/>
      <c r="U33" s="92"/>
      <c r="V33" s="92"/>
      <c r="W33" s="115"/>
      <c r="X33" s="99"/>
      <c r="Y33" s="115"/>
      <c r="Z33" s="115"/>
      <c r="AA33" s="112">
        <v>81.244258537223601</v>
      </c>
      <c r="AB33" s="91"/>
      <c r="AC33" s="92"/>
      <c r="AD33" s="92"/>
      <c r="AE33" s="115"/>
      <c r="AF33" s="99"/>
      <c r="AG33" s="115"/>
      <c r="AH33" s="115"/>
      <c r="AI33" s="112">
        <v>82.046981418811043</v>
      </c>
      <c r="AJ33" s="91"/>
      <c r="AK33" s="92"/>
      <c r="AL33" s="92"/>
      <c r="AM33" s="115"/>
      <c r="AN33" s="99"/>
      <c r="AO33" s="115"/>
      <c r="AP33" s="115"/>
      <c r="AQ33" s="110">
        <v>82.845901905846858</v>
      </c>
      <c r="AR33" s="91"/>
      <c r="AS33" s="92"/>
      <c r="AT33" s="92"/>
      <c r="AU33" s="115"/>
      <c r="AV33" s="99"/>
      <c r="AW33" s="115"/>
      <c r="AX33" s="115"/>
      <c r="AY33" s="112">
        <v>83.553234951815028</v>
      </c>
      <c r="AZ33" s="91"/>
      <c r="BA33" s="92"/>
      <c r="BB33" s="92"/>
      <c r="BC33" s="115"/>
      <c r="BD33" s="99"/>
      <c r="BE33" s="115"/>
      <c r="BF33" s="115"/>
      <c r="BG33" s="112">
        <v>83.553531628035827</v>
      </c>
      <c r="BH33" s="91"/>
      <c r="BI33" s="92"/>
      <c r="BJ33" s="93"/>
      <c r="BK33" s="75"/>
      <c r="BL33" s="75"/>
      <c r="BM33" s="75"/>
      <c r="BN33" s="75"/>
      <c r="BO33" s="75"/>
      <c r="BP33" s="75"/>
      <c r="BQ33" s="75"/>
      <c r="BR33" s="75"/>
      <c r="BS33" s="100"/>
      <c r="BT33" s="100"/>
      <c r="BU33" s="100"/>
      <c r="BV33" s="100"/>
      <c r="BW33" s="117">
        <v>83.553531628035827</v>
      </c>
    </row>
    <row r="34" spans="1:75">
      <c r="A34" s="104" t="s">
        <v>212</v>
      </c>
      <c r="B34" s="91"/>
      <c r="C34" s="92"/>
      <c r="D34" s="92"/>
      <c r="E34" s="115"/>
      <c r="F34" s="99"/>
      <c r="G34" s="115"/>
      <c r="H34" s="115"/>
      <c r="I34" s="115"/>
      <c r="J34" s="115"/>
      <c r="K34" s="112">
        <v>79.457060581891326</v>
      </c>
      <c r="L34" s="91"/>
      <c r="M34" s="92"/>
      <c r="N34" s="92"/>
      <c r="O34" s="115"/>
      <c r="P34" s="99"/>
      <c r="Q34" s="115"/>
      <c r="R34" s="115"/>
      <c r="S34" s="112">
        <v>80.204805055350121</v>
      </c>
      <c r="T34" s="91"/>
      <c r="U34" s="92"/>
      <c r="V34" s="92"/>
      <c r="W34" s="115"/>
      <c r="X34" s="99"/>
      <c r="Y34" s="115"/>
      <c r="Z34" s="115"/>
      <c r="AA34" s="112">
        <v>81.11701613511876</v>
      </c>
      <c r="AB34" s="91"/>
      <c r="AC34" s="92"/>
      <c r="AD34" s="92"/>
      <c r="AE34" s="115"/>
      <c r="AF34" s="99"/>
      <c r="AG34" s="115"/>
      <c r="AH34" s="115"/>
      <c r="AI34" s="112">
        <v>81.888718609673333</v>
      </c>
      <c r="AJ34" s="91"/>
      <c r="AK34" s="92"/>
      <c r="AL34" s="92"/>
      <c r="AM34" s="115"/>
      <c r="AN34" s="99"/>
      <c r="AO34" s="115"/>
      <c r="AP34" s="115"/>
      <c r="AQ34" s="110">
        <v>82.670028518796471</v>
      </c>
      <c r="AR34" s="91"/>
      <c r="AS34" s="92"/>
      <c r="AT34" s="92"/>
      <c r="AU34" s="115"/>
      <c r="AV34" s="99"/>
      <c r="AW34" s="115"/>
      <c r="AX34" s="115"/>
      <c r="AY34" s="112">
        <v>83.440876554698121</v>
      </c>
      <c r="AZ34" s="91"/>
      <c r="BA34" s="92"/>
      <c r="BB34" s="92"/>
      <c r="BC34" s="115"/>
      <c r="BD34" s="99"/>
      <c r="BE34" s="115"/>
      <c r="BF34" s="115"/>
      <c r="BG34" s="112">
        <v>83.440472863905185</v>
      </c>
      <c r="BH34" s="91"/>
      <c r="BI34" s="92"/>
      <c r="BJ34" s="93"/>
      <c r="BK34" s="75"/>
      <c r="BL34" s="75"/>
      <c r="BM34" s="75"/>
      <c r="BN34" s="75"/>
      <c r="BO34" s="75"/>
      <c r="BP34" s="75"/>
      <c r="BQ34" s="75"/>
      <c r="BR34" s="75"/>
      <c r="BS34" s="100"/>
      <c r="BT34" s="100"/>
      <c r="BU34" s="100"/>
      <c r="BV34" s="100"/>
      <c r="BW34" s="117">
        <v>83.440413036815031</v>
      </c>
    </row>
    <row r="35" spans="1:75">
      <c r="A35" s="104" t="s">
        <v>213</v>
      </c>
      <c r="B35" s="91"/>
      <c r="C35" s="92"/>
      <c r="D35" s="92"/>
      <c r="E35" s="115"/>
      <c r="F35" s="99"/>
      <c r="G35" s="115"/>
      <c r="H35" s="115"/>
      <c r="I35" s="115"/>
      <c r="J35" s="115"/>
      <c r="K35" s="101"/>
      <c r="L35" s="91"/>
      <c r="M35" s="92"/>
      <c r="N35" s="92"/>
      <c r="O35" s="115"/>
      <c r="P35" s="99"/>
      <c r="Q35" s="115"/>
      <c r="R35" s="115"/>
      <c r="S35" s="101"/>
      <c r="T35" s="91"/>
      <c r="U35" s="92"/>
      <c r="V35" s="92"/>
      <c r="W35" s="115"/>
      <c r="X35" s="99"/>
      <c r="Y35" s="115"/>
      <c r="Z35" s="115"/>
      <c r="AA35" s="101"/>
      <c r="AB35" s="91"/>
      <c r="AC35" s="92"/>
      <c r="AD35" s="92"/>
      <c r="AE35" s="115"/>
      <c r="AF35" s="99"/>
      <c r="AG35" s="115"/>
      <c r="AH35" s="115"/>
      <c r="AI35" s="101"/>
      <c r="AJ35" s="91"/>
      <c r="AK35" s="92"/>
      <c r="AL35" s="92"/>
      <c r="AM35" s="115"/>
      <c r="AN35" s="99"/>
      <c r="AO35" s="115"/>
      <c r="AP35" s="115"/>
      <c r="AQ35" s="101"/>
      <c r="AR35" s="91"/>
      <c r="AS35" s="92"/>
      <c r="AT35" s="92"/>
      <c r="AU35" s="115"/>
      <c r="AV35" s="99"/>
      <c r="AW35" s="115"/>
      <c r="AX35" s="115"/>
      <c r="AY35" s="101"/>
      <c r="AZ35" s="91"/>
      <c r="BA35" s="92"/>
      <c r="BB35" s="92"/>
      <c r="BC35" s="115"/>
      <c r="BD35" s="99"/>
      <c r="BE35" s="115"/>
      <c r="BF35" s="115"/>
      <c r="BG35" s="101"/>
      <c r="BH35" s="91"/>
      <c r="BI35" s="92"/>
      <c r="BJ35" s="93"/>
      <c r="BK35" s="75"/>
      <c r="BL35" s="75"/>
      <c r="BM35" s="75"/>
      <c r="BN35" s="75"/>
      <c r="BO35" s="75"/>
      <c r="BP35" s="75"/>
      <c r="BQ35" s="75"/>
      <c r="BR35" s="75"/>
      <c r="BS35" s="100"/>
      <c r="BT35" s="100"/>
      <c r="BU35" s="100"/>
      <c r="BV35" s="100"/>
      <c r="BW35" s="103"/>
    </row>
    <row r="36" spans="1:75">
      <c r="A36" s="105" t="s">
        <v>214</v>
      </c>
      <c r="B36" s="91"/>
      <c r="C36" s="92"/>
      <c r="D36" s="92"/>
      <c r="E36" s="115"/>
      <c r="F36" s="99"/>
      <c r="G36" s="115"/>
      <c r="H36" s="115"/>
      <c r="I36" s="115"/>
      <c r="J36" s="115"/>
      <c r="K36" s="101">
        <v>78</v>
      </c>
      <c r="L36" s="91"/>
      <c r="M36" s="92"/>
      <c r="N36" s="92"/>
      <c r="O36" s="115"/>
      <c r="P36" s="99"/>
      <c r="Q36" s="115"/>
      <c r="R36" s="115"/>
      <c r="S36" s="101">
        <v>79</v>
      </c>
      <c r="T36" s="91"/>
      <c r="U36" s="92"/>
      <c r="V36" s="92"/>
      <c r="W36" s="115"/>
      <c r="X36" s="99"/>
      <c r="Y36" s="115"/>
      <c r="Z36" s="115"/>
      <c r="AA36" s="101">
        <v>80</v>
      </c>
      <c r="AB36" s="91"/>
      <c r="AC36" s="92"/>
      <c r="AD36" s="92"/>
      <c r="AE36" s="115"/>
      <c r="AF36" s="99"/>
      <c r="AG36" s="115"/>
      <c r="AH36" s="115"/>
      <c r="AI36" s="101">
        <v>81</v>
      </c>
      <c r="AJ36" s="91"/>
      <c r="AK36" s="92"/>
      <c r="AL36" s="92"/>
      <c r="AM36" s="115"/>
      <c r="AN36" s="99"/>
      <c r="AO36" s="115"/>
      <c r="AP36" s="115"/>
      <c r="AQ36" s="101">
        <v>82</v>
      </c>
      <c r="AR36" s="91"/>
      <c r="AS36" s="92"/>
      <c r="AT36" s="92"/>
      <c r="AU36" s="115"/>
      <c r="AV36" s="99"/>
      <c r="AW36" s="115"/>
      <c r="AX36" s="115"/>
      <c r="AY36" s="101">
        <v>83</v>
      </c>
      <c r="AZ36" s="91"/>
      <c r="BA36" s="92"/>
      <c r="BB36" s="92"/>
      <c r="BC36" s="115"/>
      <c r="BD36" s="99"/>
      <c r="BE36" s="115"/>
      <c r="BF36" s="115"/>
      <c r="BG36" s="101">
        <v>83</v>
      </c>
      <c r="BH36" s="91"/>
      <c r="BI36" s="92"/>
      <c r="BJ36" s="93"/>
      <c r="BK36" s="75"/>
      <c r="BL36" s="75"/>
      <c r="BM36" s="75"/>
      <c r="BN36" s="75"/>
      <c r="BO36" s="75"/>
      <c r="BP36" s="75"/>
      <c r="BQ36" s="75"/>
      <c r="BR36" s="75"/>
      <c r="BS36" s="100"/>
      <c r="BT36" s="100"/>
      <c r="BU36" s="100"/>
      <c r="BV36" s="100"/>
      <c r="BW36" s="103">
        <v>83</v>
      </c>
    </row>
    <row r="37" spans="1:75">
      <c r="A37" s="94" t="s">
        <v>155</v>
      </c>
      <c r="B37" s="80">
        <v>416079</v>
      </c>
      <c r="C37" s="115">
        <v>324125.54099999997</v>
      </c>
      <c r="D37" s="115">
        <v>91953.459000000003</v>
      </c>
      <c r="E37" s="115">
        <v>12873.484259999999</v>
      </c>
      <c r="F37" s="99">
        <v>257838.58084139999</v>
      </c>
      <c r="G37" s="115">
        <v>72595.416811319999</v>
      </c>
      <c r="H37" s="115">
        <v>330433.99765271996</v>
      </c>
      <c r="I37" s="115"/>
      <c r="J37" s="115"/>
      <c r="K37" s="101">
        <v>79.416167999999985</v>
      </c>
      <c r="L37" s="80">
        <v>420234</v>
      </c>
      <c r="M37" s="115">
        <v>331927</v>
      </c>
      <c r="N37" s="115">
        <v>88307</v>
      </c>
      <c r="O37" s="115">
        <v>12362.98</v>
      </c>
      <c r="P37" s="99">
        <v>267105.7071</v>
      </c>
      <c r="Q37" s="115">
        <v>69716.610360000006</v>
      </c>
      <c r="R37" s="115">
        <v>336822.31745999999</v>
      </c>
      <c r="S37" s="101">
        <v>80.151134239495136</v>
      </c>
      <c r="T37" s="80">
        <v>422700</v>
      </c>
      <c r="U37" s="115">
        <v>324903</v>
      </c>
      <c r="V37" s="80">
        <v>97797</v>
      </c>
      <c r="W37" s="115">
        <v>13691.58</v>
      </c>
      <c r="X37" s="99">
        <v>265399.03200000001</v>
      </c>
      <c r="Y37" s="115">
        <v>77208.775559999995</v>
      </c>
      <c r="Z37" s="115">
        <v>342607.80755999999</v>
      </c>
      <c r="AA37" s="101">
        <v>81.052237416607511</v>
      </c>
      <c r="AB37" s="80">
        <v>425345</v>
      </c>
      <c r="AC37" s="115">
        <v>325241</v>
      </c>
      <c r="AD37" s="80">
        <v>100104</v>
      </c>
      <c r="AE37" s="115">
        <v>14014.56</v>
      </c>
      <c r="AF37" s="99">
        <v>269121.10680000001</v>
      </c>
      <c r="AG37" s="115">
        <v>79030.105920000002</v>
      </c>
      <c r="AH37" s="115">
        <v>348151.21272000001</v>
      </c>
      <c r="AI37" s="101">
        <v>81.851488255416186</v>
      </c>
      <c r="AJ37" s="80">
        <v>427265</v>
      </c>
      <c r="AK37" s="115">
        <v>324715</v>
      </c>
      <c r="AL37" s="80">
        <v>102550</v>
      </c>
      <c r="AM37" s="115">
        <v>14357</v>
      </c>
      <c r="AN37" s="99">
        <v>272152.67</v>
      </c>
      <c r="AO37" s="115">
        <v>80961.173999999999</v>
      </c>
      <c r="AP37" s="115">
        <v>353113.84399999998</v>
      </c>
      <c r="AQ37" s="101">
        <v>82.645160263536681</v>
      </c>
      <c r="AR37" s="80">
        <v>429760</v>
      </c>
      <c r="AS37" s="115">
        <v>325088</v>
      </c>
      <c r="AT37" s="80">
        <v>104672</v>
      </c>
      <c r="AU37" s="115">
        <v>14654.08</v>
      </c>
      <c r="AV37" s="99">
        <v>275904.48319999996</v>
      </c>
      <c r="AW37" s="115">
        <v>82636.450559999997</v>
      </c>
      <c r="AX37" s="115">
        <v>358540.93375999993</v>
      </c>
      <c r="AY37" s="101">
        <v>83.428177066269527</v>
      </c>
      <c r="AZ37" s="80">
        <v>431520</v>
      </c>
      <c r="BA37" s="115">
        <v>325892</v>
      </c>
      <c r="BB37" s="80">
        <v>105628</v>
      </c>
      <c r="BC37" s="115">
        <v>14787.92</v>
      </c>
      <c r="BD37" s="99">
        <v>276627.34680000006</v>
      </c>
      <c r="BE37" s="115">
        <v>83391.193440000003</v>
      </c>
      <c r="BF37" s="115">
        <v>360018.54024000006</v>
      </c>
      <c r="BG37" s="101">
        <v>83.430325417130149</v>
      </c>
      <c r="BH37" s="80">
        <v>433340</v>
      </c>
      <c r="BI37" s="115">
        <v>326716</v>
      </c>
      <c r="BJ37" s="81">
        <v>106624</v>
      </c>
      <c r="BK37" s="75">
        <v>22.1</v>
      </c>
      <c r="BL37" s="75">
        <v>21</v>
      </c>
      <c r="BM37" s="75">
        <v>23.13</v>
      </c>
      <c r="BN37" s="75">
        <v>23.5</v>
      </c>
      <c r="BO37" s="75">
        <v>24</v>
      </c>
      <c r="BP37" s="75">
        <v>24.4</v>
      </c>
      <c r="BQ37" s="75">
        <v>24.5</v>
      </c>
      <c r="BR37" s="75">
        <v>24.6</v>
      </c>
      <c r="BS37" s="100">
        <v>14927.36</v>
      </c>
      <c r="BT37" s="100">
        <v>277369.13439999998</v>
      </c>
      <c r="BU37" s="100">
        <v>84177.515519999986</v>
      </c>
      <c r="BV37" s="100">
        <v>361546.64992</v>
      </c>
      <c r="BW37" s="103">
        <v>83.43255871140444</v>
      </c>
    </row>
    <row r="38" spans="1:75" ht="18" customHeight="1">
      <c r="A38" s="95" t="s">
        <v>211</v>
      </c>
      <c r="B38" s="91">
        <v>971700</v>
      </c>
      <c r="C38" s="92">
        <v>733799.652</v>
      </c>
      <c r="D38" s="92">
        <v>237900.34799999997</v>
      </c>
      <c r="E38" s="115">
        <v>33306.048719999992</v>
      </c>
      <c r="F38" s="99">
        <v>585353.08756080002</v>
      </c>
      <c r="G38" s="115">
        <v>187817.56673903999</v>
      </c>
      <c r="H38" s="115">
        <v>773170.65429983998</v>
      </c>
      <c r="I38" s="624">
        <v>68.3</v>
      </c>
      <c r="J38" s="624">
        <v>75</v>
      </c>
      <c r="K38" s="101">
        <v>79.568864289373266</v>
      </c>
      <c r="L38" s="91">
        <v>970300</v>
      </c>
      <c r="M38" s="92">
        <v>744399.79</v>
      </c>
      <c r="N38" s="92">
        <v>225900.21</v>
      </c>
      <c r="O38" s="115">
        <v>31626.029399999999</v>
      </c>
      <c r="P38" s="99">
        <v>600568.11571299995</v>
      </c>
      <c r="Q38" s="115">
        <v>178343.69779080001</v>
      </c>
      <c r="R38" s="115">
        <v>778911.81350379996</v>
      </c>
      <c r="S38" s="101">
        <v>80.275359528372675</v>
      </c>
      <c r="T38" s="91">
        <v>968200</v>
      </c>
      <c r="U38" s="92">
        <v>724099.60000000009</v>
      </c>
      <c r="V38" s="92">
        <v>244100.39999999997</v>
      </c>
      <c r="W38" s="115">
        <v>34174.055999999997</v>
      </c>
      <c r="X38" s="99">
        <v>592949.30240000004</v>
      </c>
      <c r="Y38" s="115">
        <v>192712.38379199998</v>
      </c>
      <c r="Z38" s="115">
        <v>785661.68619200005</v>
      </c>
      <c r="AA38" s="101">
        <v>81.146631500929573</v>
      </c>
      <c r="AB38" s="91">
        <v>965800</v>
      </c>
      <c r="AC38" s="92">
        <v>718699.57499999995</v>
      </c>
      <c r="AD38" s="92">
        <v>247100.42500000002</v>
      </c>
      <c r="AE38" s="115">
        <v>34594.059500000003</v>
      </c>
      <c r="AF38" s="99">
        <v>596157.2498475</v>
      </c>
      <c r="AG38" s="115">
        <v>195080.84352900003</v>
      </c>
      <c r="AH38" s="115">
        <v>791238.09337650007</v>
      </c>
      <c r="AI38" s="101">
        <v>81.925667154328025</v>
      </c>
      <c r="AJ38" s="91">
        <v>963000</v>
      </c>
      <c r="AK38" s="92">
        <v>713800.09499999997</v>
      </c>
      <c r="AL38" s="92">
        <v>249199.905</v>
      </c>
      <c r="AM38" s="115">
        <v>34887.986700000001</v>
      </c>
      <c r="AN38" s="99">
        <v>599620.15244700003</v>
      </c>
      <c r="AO38" s="115">
        <v>196738.34099939998</v>
      </c>
      <c r="AP38" s="115">
        <v>796358.49344640004</v>
      </c>
      <c r="AQ38" s="101">
        <v>82.695586027663552</v>
      </c>
      <c r="AR38" s="91">
        <v>959800</v>
      </c>
      <c r="AS38" s="92">
        <v>708500.44</v>
      </c>
      <c r="AT38" s="92">
        <v>251299.56</v>
      </c>
      <c r="AU38" s="115">
        <v>35181.938399999999</v>
      </c>
      <c r="AV38" s="99">
        <v>602655.86963600002</v>
      </c>
      <c r="AW38" s="115">
        <v>198395.97662880001</v>
      </c>
      <c r="AX38" s="115">
        <v>801051.84626480006</v>
      </c>
      <c r="AY38" s="101">
        <v>83.460288212627646</v>
      </c>
      <c r="AZ38" s="91">
        <v>956300</v>
      </c>
      <c r="BA38" s="92">
        <v>703599.96</v>
      </c>
      <c r="BB38" s="92">
        <v>252700.04</v>
      </c>
      <c r="BC38" s="115">
        <v>35378.005600000004</v>
      </c>
      <c r="BD38" s="99">
        <v>598669.83912400005</v>
      </c>
      <c r="BE38" s="115">
        <v>199501.62757919999</v>
      </c>
      <c r="BF38" s="115">
        <v>798171.46670320001</v>
      </c>
      <c r="BG38" s="101">
        <v>83.464547391320721</v>
      </c>
      <c r="BH38" s="91">
        <v>952500</v>
      </c>
      <c r="BI38" s="92">
        <v>698600.32000000007</v>
      </c>
      <c r="BJ38" s="96">
        <v>253899.68</v>
      </c>
      <c r="BK38" s="74"/>
      <c r="BL38" s="74"/>
      <c r="BM38" s="72"/>
      <c r="BN38" s="72"/>
      <c r="BO38" s="72"/>
      <c r="BP38" s="72"/>
      <c r="BQ38" s="72"/>
      <c r="BR38" s="72"/>
      <c r="BS38" s="100">
        <v>35545.955199999997</v>
      </c>
      <c r="BT38" s="100">
        <v>594589.837008</v>
      </c>
      <c r="BU38" s="100">
        <v>200448.71936639998</v>
      </c>
      <c r="BV38" s="100">
        <v>795038.55637439992</v>
      </c>
      <c r="BW38" s="103">
        <v>83.468614842456688</v>
      </c>
    </row>
    <row r="39" spans="1:75">
      <c r="A39" s="97" t="s">
        <v>268</v>
      </c>
      <c r="B39" s="80">
        <v>971700</v>
      </c>
      <c r="C39" s="80"/>
      <c r="D39" s="116">
        <v>237900</v>
      </c>
      <c r="E39" s="116"/>
      <c r="F39" s="116"/>
      <c r="G39" s="116"/>
      <c r="H39" s="116"/>
      <c r="I39" s="656">
        <v>68.3</v>
      </c>
      <c r="J39" s="656">
        <v>75</v>
      </c>
      <c r="K39" s="332">
        <v>78</v>
      </c>
      <c r="L39" s="333">
        <v>970300</v>
      </c>
      <c r="M39" s="333"/>
      <c r="N39" s="332">
        <v>225900</v>
      </c>
      <c r="O39" s="332"/>
      <c r="P39" s="332"/>
      <c r="Q39" s="332"/>
      <c r="R39" s="332"/>
      <c r="S39" s="332">
        <v>79</v>
      </c>
      <c r="T39" s="333">
        <v>968200</v>
      </c>
      <c r="U39" s="333"/>
      <c r="V39" s="332">
        <v>244100</v>
      </c>
      <c r="W39" s="332"/>
      <c r="X39" s="332"/>
      <c r="Y39" s="332"/>
      <c r="Z39" s="332"/>
      <c r="AA39" s="332">
        <v>80</v>
      </c>
      <c r="AB39" s="333">
        <v>965800</v>
      </c>
      <c r="AC39" s="333"/>
      <c r="AD39" s="332">
        <v>247100</v>
      </c>
      <c r="AE39" s="332"/>
      <c r="AF39" s="332"/>
      <c r="AG39" s="332"/>
      <c r="AH39" s="332"/>
      <c r="AI39" s="332">
        <v>81</v>
      </c>
      <c r="AJ39" s="333">
        <v>963000</v>
      </c>
      <c r="AK39" s="333"/>
      <c r="AL39" s="332">
        <v>249200</v>
      </c>
      <c r="AM39" s="332"/>
      <c r="AN39" s="332"/>
      <c r="AO39" s="332"/>
      <c r="AP39" s="332"/>
      <c r="AQ39" s="332">
        <v>82</v>
      </c>
      <c r="AR39" s="333">
        <v>959800</v>
      </c>
      <c r="AS39" s="333"/>
      <c r="AT39" s="332">
        <v>251300</v>
      </c>
      <c r="AU39" s="332"/>
      <c r="AV39" s="332"/>
      <c r="AW39" s="332"/>
      <c r="AX39" s="332"/>
      <c r="AY39" s="332">
        <v>83</v>
      </c>
      <c r="AZ39" s="333">
        <v>956300</v>
      </c>
      <c r="BA39" s="333"/>
      <c r="BB39" s="332">
        <v>252700</v>
      </c>
      <c r="BC39" s="332"/>
      <c r="BD39" s="332"/>
      <c r="BE39" s="332"/>
      <c r="BF39" s="332"/>
      <c r="BG39" s="332">
        <v>83</v>
      </c>
      <c r="BH39" s="333">
        <v>952500</v>
      </c>
      <c r="BI39" s="333"/>
      <c r="BJ39" s="332">
        <v>253900</v>
      </c>
      <c r="BK39" s="334"/>
      <c r="BL39" s="334"/>
      <c r="BM39" s="334"/>
      <c r="BN39" s="334"/>
      <c r="BO39" s="334"/>
      <c r="BP39" s="334"/>
      <c r="BQ39" s="334"/>
      <c r="BR39" s="334"/>
      <c r="BS39" s="335"/>
      <c r="BT39" s="335"/>
      <c r="BU39" s="335"/>
      <c r="BV39" s="335"/>
      <c r="BW39" s="335">
        <v>83</v>
      </c>
    </row>
    <row r="40" spans="1:75">
      <c r="A40" t="s">
        <v>623</v>
      </c>
    </row>
    <row r="43" spans="1:75">
      <c r="A43" s="7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</row>
  </sheetData>
  <mergeCells count="18">
    <mergeCell ref="AN5:AQ5"/>
    <mergeCell ref="AR5:AU5"/>
    <mergeCell ref="AV5:AY5"/>
    <mergeCell ref="AZ5:BC5"/>
    <mergeCell ref="BD5:BG5"/>
    <mergeCell ref="BH5:BS5"/>
    <mergeCell ref="A2:BW2"/>
    <mergeCell ref="A3:BW3"/>
    <mergeCell ref="BT5:BW5"/>
    <mergeCell ref="B4:BW4"/>
    <mergeCell ref="B5:E5"/>
    <mergeCell ref="L5:O5"/>
    <mergeCell ref="P5:S5"/>
    <mergeCell ref="T5:W5"/>
    <mergeCell ref="X5:AA5"/>
    <mergeCell ref="AB5:AE5"/>
    <mergeCell ref="AF5:AI5"/>
    <mergeCell ref="AJ5:AM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O34"/>
  <sheetViews>
    <sheetView workbookViewId="0">
      <selection activeCell="E34" sqref="E34"/>
    </sheetView>
  </sheetViews>
  <sheetFormatPr defaultRowHeight="15"/>
  <cols>
    <col min="1" max="1" width="9.140625" style="204"/>
    <col min="2" max="2" width="17.42578125" style="204" customWidth="1"/>
    <col min="3" max="15" width="9.140625" style="204"/>
  </cols>
  <sheetData>
    <row r="1" spans="1:14" ht="16.5" thickBot="1">
      <c r="A1" s="765" t="s">
        <v>35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7"/>
    </row>
    <row r="2" spans="1:14" ht="16.5" thickBot="1">
      <c r="A2" s="768" t="s">
        <v>196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70"/>
    </row>
    <row r="3" spans="1:14" ht="15.75" customHeight="1" thickBot="1">
      <c r="A3" s="768" t="s">
        <v>385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70"/>
    </row>
    <row r="4" spans="1:14" ht="15.75" customHeight="1" thickBot="1">
      <c r="A4" s="771" t="s">
        <v>106</v>
      </c>
      <c r="B4" s="776" t="s">
        <v>107</v>
      </c>
      <c r="C4" s="776" t="s">
        <v>153</v>
      </c>
      <c r="D4" s="778"/>
      <c r="E4" s="773" t="s">
        <v>109</v>
      </c>
      <c r="F4" s="774"/>
      <c r="G4" s="774"/>
      <c r="H4" s="774"/>
      <c r="I4" s="774"/>
      <c r="J4" s="774"/>
      <c r="K4" s="774"/>
      <c r="L4" s="774"/>
      <c r="M4" s="774"/>
      <c r="N4" s="775"/>
    </row>
    <row r="5" spans="1:14" ht="27" customHeight="1" thickBot="1">
      <c r="A5" s="772"/>
      <c r="B5" s="777"/>
      <c r="C5" s="779"/>
      <c r="D5" s="780"/>
      <c r="E5" s="350">
        <v>2011</v>
      </c>
      <c r="F5" s="350">
        <v>2012</v>
      </c>
      <c r="G5" s="350">
        <v>2013</v>
      </c>
      <c r="H5" s="350">
        <v>2014</v>
      </c>
      <c r="I5" s="350">
        <v>2015</v>
      </c>
      <c r="J5" s="350">
        <v>2016</v>
      </c>
      <c r="K5" s="350">
        <v>2017</v>
      </c>
      <c r="L5" s="350">
        <v>2018</v>
      </c>
      <c r="M5" s="350">
        <v>2019</v>
      </c>
      <c r="N5" s="350">
        <v>2020</v>
      </c>
    </row>
    <row r="6" spans="1:14" ht="15.75" thickBot="1">
      <c r="A6" s="351">
        <v>1</v>
      </c>
      <c r="B6" s="365">
        <v>2</v>
      </c>
      <c r="C6" s="781">
        <v>3</v>
      </c>
      <c r="D6" s="782"/>
      <c r="E6" s="352">
        <v>4</v>
      </c>
      <c r="F6" s="352">
        <v>5</v>
      </c>
      <c r="G6" s="352">
        <v>6</v>
      </c>
      <c r="H6" s="352">
        <v>7</v>
      </c>
      <c r="I6" s="352">
        <v>8</v>
      </c>
      <c r="J6" s="352">
        <v>9</v>
      </c>
      <c r="K6" s="352">
        <v>10</v>
      </c>
      <c r="L6" s="352">
        <v>11</v>
      </c>
      <c r="M6" s="352">
        <v>12</v>
      </c>
      <c r="N6" s="352">
        <v>13</v>
      </c>
    </row>
    <row r="7" spans="1:14" ht="15.75" thickBot="1">
      <c r="A7" s="353"/>
      <c r="B7" s="356" t="s">
        <v>0</v>
      </c>
      <c r="C7" s="763" t="s">
        <v>308</v>
      </c>
      <c r="D7" s="764"/>
      <c r="E7" s="355">
        <v>0</v>
      </c>
      <c r="F7" s="355">
        <v>0</v>
      </c>
      <c r="G7" s="355">
        <v>0</v>
      </c>
      <c r="H7" s="355">
        <v>0</v>
      </c>
      <c r="I7" s="355">
        <v>0</v>
      </c>
      <c r="J7" s="355">
        <v>0</v>
      </c>
      <c r="K7" s="355">
        <v>0</v>
      </c>
      <c r="L7" s="355">
        <v>0</v>
      </c>
      <c r="M7" s="355">
        <v>0</v>
      </c>
      <c r="N7" s="355">
        <v>0</v>
      </c>
    </row>
    <row r="8" spans="1:14" ht="15.75" thickBot="1">
      <c r="A8" s="357"/>
      <c r="B8" s="356" t="s">
        <v>1</v>
      </c>
      <c r="C8" s="763" t="s">
        <v>308</v>
      </c>
      <c r="D8" s="764"/>
      <c r="E8" s="358">
        <v>0</v>
      </c>
      <c r="F8" s="358">
        <v>0</v>
      </c>
      <c r="G8" s="355">
        <v>0</v>
      </c>
      <c r="H8" s="355">
        <v>0</v>
      </c>
      <c r="I8" s="355">
        <v>0</v>
      </c>
      <c r="J8" s="355">
        <v>0</v>
      </c>
      <c r="K8" s="355">
        <v>0</v>
      </c>
      <c r="L8" s="355">
        <v>0</v>
      </c>
      <c r="M8" s="355">
        <v>0</v>
      </c>
      <c r="N8" s="355">
        <v>0</v>
      </c>
    </row>
    <row r="9" spans="1:14" ht="15.75" thickBot="1">
      <c r="A9" s="357"/>
      <c r="B9" s="356" t="s">
        <v>2</v>
      </c>
      <c r="C9" s="763" t="s">
        <v>308</v>
      </c>
      <c r="D9" s="764"/>
      <c r="E9" s="358">
        <v>0</v>
      </c>
      <c r="F9" s="358">
        <v>0</v>
      </c>
      <c r="G9" s="355">
        <v>0</v>
      </c>
      <c r="H9" s="355">
        <v>0</v>
      </c>
      <c r="I9" s="355">
        <v>0</v>
      </c>
      <c r="J9" s="355">
        <v>0</v>
      </c>
      <c r="K9" s="355">
        <v>0</v>
      </c>
      <c r="L9" s="355">
        <v>0</v>
      </c>
      <c r="M9" s="355">
        <v>0</v>
      </c>
      <c r="N9" s="355">
        <v>0</v>
      </c>
    </row>
    <row r="10" spans="1:14" ht="15.75" thickBot="1">
      <c r="A10" s="357"/>
      <c r="B10" s="356" t="s">
        <v>3</v>
      </c>
      <c r="C10" s="763" t="s">
        <v>308</v>
      </c>
      <c r="D10" s="764"/>
      <c r="E10" s="355">
        <v>0</v>
      </c>
      <c r="F10" s="355">
        <v>0</v>
      </c>
      <c r="G10" s="355">
        <v>0</v>
      </c>
      <c r="H10" s="355">
        <v>0</v>
      </c>
      <c r="I10" s="355">
        <v>0</v>
      </c>
      <c r="J10" s="355">
        <v>0</v>
      </c>
      <c r="K10" s="355">
        <v>0</v>
      </c>
      <c r="L10" s="355">
        <v>0</v>
      </c>
      <c r="M10" s="355">
        <v>0</v>
      </c>
      <c r="N10" s="355">
        <v>0</v>
      </c>
    </row>
    <row r="11" spans="1:14" ht="15.75" thickBot="1">
      <c r="A11" s="357"/>
      <c r="B11" s="356" t="s">
        <v>370</v>
      </c>
      <c r="C11" s="763" t="s">
        <v>308</v>
      </c>
      <c r="D11" s="764"/>
      <c r="E11" s="355">
        <v>0</v>
      </c>
      <c r="F11" s="355">
        <v>0</v>
      </c>
      <c r="G11" s="355">
        <v>0</v>
      </c>
      <c r="H11" s="355">
        <v>0</v>
      </c>
      <c r="I11" s="355">
        <v>0</v>
      </c>
      <c r="J11" s="355">
        <v>0</v>
      </c>
      <c r="K11" s="355">
        <v>0</v>
      </c>
      <c r="L11" s="355">
        <v>0</v>
      </c>
      <c r="M11" s="355">
        <v>0</v>
      </c>
      <c r="N11" s="355">
        <v>0</v>
      </c>
    </row>
    <row r="12" spans="1:14" ht="15.75" thickBot="1">
      <c r="A12" s="357"/>
      <c r="B12" s="356" t="s">
        <v>5</v>
      </c>
      <c r="C12" s="763" t="s">
        <v>308</v>
      </c>
      <c r="D12" s="764"/>
      <c r="E12" s="355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5">
        <v>0</v>
      </c>
      <c r="M12" s="355">
        <v>0</v>
      </c>
      <c r="N12" s="355">
        <v>0</v>
      </c>
    </row>
    <row r="13" spans="1:14" ht="15.75" thickBot="1">
      <c r="A13" s="357"/>
      <c r="B13" s="356" t="s">
        <v>6</v>
      </c>
      <c r="C13" s="763" t="s">
        <v>308</v>
      </c>
      <c r="D13" s="764"/>
      <c r="E13" s="355">
        <v>0</v>
      </c>
      <c r="F13" s="355">
        <v>0</v>
      </c>
      <c r="G13" s="355">
        <v>0</v>
      </c>
      <c r="H13" s="355">
        <v>0</v>
      </c>
      <c r="I13" s="355">
        <v>0</v>
      </c>
      <c r="J13" s="355">
        <v>0</v>
      </c>
      <c r="K13" s="355">
        <v>0</v>
      </c>
      <c r="L13" s="355">
        <v>0</v>
      </c>
      <c r="M13" s="355">
        <v>0</v>
      </c>
      <c r="N13" s="355">
        <v>0</v>
      </c>
    </row>
    <row r="14" spans="1:14" ht="15.75" thickBot="1">
      <c r="A14" s="357"/>
      <c r="B14" s="356" t="s">
        <v>371</v>
      </c>
      <c r="C14" s="763" t="s">
        <v>308</v>
      </c>
      <c r="D14" s="764"/>
      <c r="E14" s="355">
        <v>0</v>
      </c>
      <c r="F14" s="355">
        <v>0</v>
      </c>
      <c r="G14" s="355">
        <v>0</v>
      </c>
      <c r="H14" s="355">
        <v>0</v>
      </c>
      <c r="I14" s="355">
        <v>0</v>
      </c>
      <c r="J14" s="355">
        <v>0</v>
      </c>
      <c r="K14" s="355">
        <v>0</v>
      </c>
      <c r="L14" s="355">
        <v>0</v>
      </c>
      <c r="M14" s="355">
        <v>0</v>
      </c>
      <c r="N14" s="355">
        <v>0</v>
      </c>
    </row>
    <row r="15" spans="1:14" ht="15.75" thickBot="1">
      <c r="A15" s="359"/>
      <c r="B15" s="356" t="s">
        <v>8</v>
      </c>
      <c r="C15" s="763" t="s">
        <v>308</v>
      </c>
      <c r="D15" s="764"/>
      <c r="E15" s="360">
        <v>0</v>
      </c>
      <c r="F15" s="360">
        <v>0</v>
      </c>
      <c r="G15" s="355">
        <v>0</v>
      </c>
      <c r="H15" s="355">
        <v>0</v>
      </c>
      <c r="I15" s="355">
        <v>0</v>
      </c>
      <c r="J15" s="355">
        <v>0</v>
      </c>
      <c r="K15" s="355">
        <v>0</v>
      </c>
      <c r="L15" s="355">
        <v>0</v>
      </c>
      <c r="M15" s="355">
        <v>0</v>
      </c>
      <c r="N15" s="355">
        <v>0</v>
      </c>
    </row>
    <row r="16" spans="1:14" ht="15.75" thickBot="1">
      <c r="A16" s="359"/>
      <c r="B16" s="356" t="s">
        <v>9</v>
      </c>
      <c r="C16" s="763" t="s">
        <v>308</v>
      </c>
      <c r="D16" s="764"/>
      <c r="E16" s="361">
        <v>0</v>
      </c>
      <c r="F16" s="361">
        <v>0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355">
        <v>0</v>
      </c>
      <c r="N16" s="355">
        <v>0</v>
      </c>
    </row>
    <row r="17" spans="1:14" ht="15.75" thickBot="1">
      <c r="A17" s="359"/>
      <c r="B17" s="356" t="s">
        <v>10</v>
      </c>
      <c r="C17" s="763" t="s">
        <v>308</v>
      </c>
      <c r="D17" s="764"/>
      <c r="E17" s="360">
        <v>0</v>
      </c>
      <c r="F17" s="360">
        <v>0</v>
      </c>
      <c r="G17" s="355">
        <v>0</v>
      </c>
      <c r="H17" s="355">
        <v>0</v>
      </c>
      <c r="I17" s="355">
        <v>0</v>
      </c>
      <c r="J17" s="355">
        <v>0</v>
      </c>
      <c r="K17" s="355">
        <v>0</v>
      </c>
      <c r="L17" s="355">
        <v>0</v>
      </c>
      <c r="M17" s="355">
        <v>0</v>
      </c>
      <c r="N17" s="355">
        <v>0</v>
      </c>
    </row>
    <row r="18" spans="1:14" ht="15.75" thickBot="1">
      <c r="A18" s="359"/>
      <c r="B18" s="356" t="s">
        <v>11</v>
      </c>
      <c r="C18" s="763" t="s">
        <v>308</v>
      </c>
      <c r="D18" s="764"/>
      <c r="E18" s="360">
        <v>0</v>
      </c>
      <c r="F18" s="360">
        <v>0</v>
      </c>
      <c r="G18" s="355">
        <v>0</v>
      </c>
      <c r="H18" s="355">
        <v>0</v>
      </c>
      <c r="I18" s="355">
        <v>0</v>
      </c>
      <c r="J18" s="355">
        <v>0</v>
      </c>
      <c r="K18" s="355">
        <v>0</v>
      </c>
      <c r="L18" s="355">
        <v>0</v>
      </c>
      <c r="M18" s="355">
        <v>0</v>
      </c>
      <c r="N18" s="355">
        <v>0</v>
      </c>
    </row>
    <row r="19" spans="1:14" ht="15.75" thickBot="1">
      <c r="A19" s="359"/>
      <c r="B19" s="356" t="s">
        <v>12</v>
      </c>
      <c r="C19" s="763" t="s">
        <v>308</v>
      </c>
      <c r="D19" s="764"/>
      <c r="E19" s="360">
        <v>0</v>
      </c>
      <c r="F19" s="360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0</v>
      </c>
      <c r="M19" s="355">
        <v>0</v>
      </c>
      <c r="N19" s="355">
        <v>0</v>
      </c>
    </row>
    <row r="20" spans="1:14" ht="15.75" thickBot="1">
      <c r="A20" s="359"/>
      <c r="B20" s="356" t="s">
        <v>13</v>
      </c>
      <c r="C20" s="763" t="s">
        <v>308</v>
      </c>
      <c r="D20" s="764"/>
      <c r="E20" s="360">
        <v>0</v>
      </c>
      <c r="F20" s="360">
        <v>0</v>
      </c>
      <c r="G20" s="355">
        <v>0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5">
        <v>0</v>
      </c>
    </row>
    <row r="21" spans="1:14" ht="15.75" thickBot="1">
      <c r="A21" s="359"/>
      <c r="B21" s="356" t="s">
        <v>14</v>
      </c>
      <c r="C21" s="763" t="s">
        <v>308</v>
      </c>
      <c r="D21" s="764"/>
      <c r="E21" s="360">
        <v>0</v>
      </c>
      <c r="F21" s="360">
        <v>0</v>
      </c>
      <c r="G21" s="355">
        <v>0</v>
      </c>
      <c r="H21" s="355">
        <v>0</v>
      </c>
      <c r="I21" s="355">
        <v>0</v>
      </c>
      <c r="J21" s="355">
        <v>0</v>
      </c>
      <c r="K21" s="355">
        <v>0</v>
      </c>
      <c r="L21" s="355">
        <v>0</v>
      </c>
      <c r="M21" s="355">
        <v>0</v>
      </c>
      <c r="N21" s="355">
        <v>0</v>
      </c>
    </row>
    <row r="22" spans="1:14" ht="15.75" thickBot="1">
      <c r="A22" s="359"/>
      <c r="B22" s="356" t="s">
        <v>15</v>
      </c>
      <c r="C22" s="763" t="s">
        <v>308</v>
      </c>
      <c r="D22" s="764"/>
      <c r="E22" s="360">
        <v>0</v>
      </c>
      <c r="F22" s="360">
        <v>0</v>
      </c>
      <c r="G22" s="355">
        <v>0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</row>
    <row r="23" spans="1:14" ht="15.75" thickBot="1">
      <c r="A23" s="359"/>
      <c r="B23" s="356" t="s">
        <v>172</v>
      </c>
      <c r="C23" s="763" t="s">
        <v>308</v>
      </c>
      <c r="D23" s="764"/>
      <c r="E23" s="360">
        <v>0</v>
      </c>
      <c r="F23" s="360">
        <v>0</v>
      </c>
      <c r="G23" s="355">
        <v>0</v>
      </c>
      <c r="H23" s="355">
        <v>0</v>
      </c>
      <c r="I23" s="355">
        <v>0</v>
      </c>
      <c r="J23" s="355">
        <v>0</v>
      </c>
      <c r="K23" s="355">
        <v>0</v>
      </c>
      <c r="L23" s="355">
        <v>0</v>
      </c>
      <c r="M23" s="355">
        <v>0</v>
      </c>
      <c r="N23" s="355">
        <v>0</v>
      </c>
    </row>
    <row r="24" spans="1:14" ht="15.75" thickBot="1">
      <c r="A24" s="359"/>
      <c r="B24" s="356" t="s">
        <v>17</v>
      </c>
      <c r="C24" s="763" t="s">
        <v>308</v>
      </c>
      <c r="D24" s="764"/>
      <c r="E24" s="360">
        <v>0</v>
      </c>
      <c r="F24" s="360">
        <v>0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</row>
    <row r="25" spans="1:14" ht="15.75" thickBot="1">
      <c r="A25" s="359"/>
      <c r="B25" s="356" t="s">
        <v>18</v>
      </c>
      <c r="C25" s="763" t="s">
        <v>308</v>
      </c>
      <c r="D25" s="764"/>
      <c r="E25" s="360">
        <v>0</v>
      </c>
      <c r="F25" s="360">
        <v>0</v>
      </c>
      <c r="G25" s="355">
        <v>0</v>
      </c>
      <c r="H25" s="355">
        <v>0</v>
      </c>
      <c r="I25" s="355">
        <v>0</v>
      </c>
      <c r="J25" s="355">
        <v>0</v>
      </c>
      <c r="K25" s="355">
        <v>0</v>
      </c>
      <c r="L25" s="355">
        <v>0</v>
      </c>
      <c r="M25" s="355">
        <v>0</v>
      </c>
      <c r="N25" s="355">
        <v>0</v>
      </c>
    </row>
    <row r="26" spans="1:14" ht="15.75" thickBot="1">
      <c r="A26" s="362"/>
      <c r="B26" s="356" t="s">
        <v>19</v>
      </c>
      <c r="C26" s="763" t="s">
        <v>308</v>
      </c>
      <c r="D26" s="764"/>
      <c r="E26" s="360">
        <v>0</v>
      </c>
      <c r="F26" s="360">
        <v>0</v>
      </c>
      <c r="G26" s="355">
        <v>0</v>
      </c>
      <c r="H26" s="355">
        <v>0</v>
      </c>
      <c r="I26" s="355">
        <v>0</v>
      </c>
      <c r="J26" s="355">
        <v>0</v>
      </c>
      <c r="K26" s="355">
        <v>0</v>
      </c>
      <c r="L26" s="355">
        <v>0</v>
      </c>
      <c r="M26" s="355">
        <v>0</v>
      </c>
      <c r="N26" s="355">
        <v>0</v>
      </c>
    </row>
    <row r="27" spans="1:14" ht="15.75" thickBot="1">
      <c r="A27" s="363"/>
      <c r="B27" s="364" t="s">
        <v>20</v>
      </c>
      <c r="C27" s="763" t="s">
        <v>308</v>
      </c>
      <c r="D27" s="764"/>
      <c r="E27" s="360">
        <v>0</v>
      </c>
      <c r="F27" s="360">
        <v>0</v>
      </c>
      <c r="G27" s="355">
        <v>0</v>
      </c>
      <c r="H27" s="355">
        <v>0</v>
      </c>
      <c r="I27" s="355">
        <v>0</v>
      </c>
      <c r="J27" s="355">
        <v>0</v>
      </c>
      <c r="K27" s="355">
        <v>0</v>
      </c>
      <c r="L27" s="355">
        <v>0</v>
      </c>
      <c r="M27" s="355">
        <v>0</v>
      </c>
      <c r="N27" s="355">
        <v>0</v>
      </c>
    </row>
    <row r="28" spans="1:14" ht="15.75" thickBot="1">
      <c r="A28" s="363"/>
      <c r="B28" s="364" t="s">
        <v>222</v>
      </c>
      <c r="C28" s="763" t="s">
        <v>308</v>
      </c>
      <c r="D28" s="764"/>
      <c r="E28" s="360">
        <v>0</v>
      </c>
      <c r="F28" s="360">
        <v>0</v>
      </c>
      <c r="G28" s="355">
        <v>0</v>
      </c>
      <c r="H28" s="355">
        <v>0</v>
      </c>
      <c r="I28" s="355">
        <v>0</v>
      </c>
      <c r="J28" s="355">
        <v>0</v>
      </c>
      <c r="K28" s="355">
        <v>0</v>
      </c>
      <c r="L28" s="355">
        <v>0</v>
      </c>
      <c r="M28" s="355">
        <v>0</v>
      </c>
      <c r="N28" s="355">
        <v>0</v>
      </c>
    </row>
    <row r="29" spans="1:14" ht="15.75" thickBot="1">
      <c r="A29" s="363"/>
      <c r="B29" s="364" t="s">
        <v>223</v>
      </c>
      <c r="C29" s="763" t="s">
        <v>308</v>
      </c>
      <c r="D29" s="764"/>
      <c r="E29" s="360">
        <v>0</v>
      </c>
      <c r="F29" s="360">
        <v>0</v>
      </c>
      <c r="G29" s="355">
        <v>0</v>
      </c>
      <c r="H29" s="355">
        <v>0</v>
      </c>
      <c r="I29" s="355">
        <v>0</v>
      </c>
      <c r="J29" s="355">
        <v>0</v>
      </c>
      <c r="K29" s="355">
        <v>0</v>
      </c>
      <c r="L29" s="355">
        <v>0</v>
      </c>
      <c r="M29" s="355">
        <v>0</v>
      </c>
      <c r="N29" s="355">
        <v>0</v>
      </c>
    </row>
    <row r="30" spans="1:14" ht="15.75" thickBot="1">
      <c r="A30" s="363"/>
      <c r="B30" s="364" t="s">
        <v>241</v>
      </c>
      <c r="C30" s="763" t="s">
        <v>308</v>
      </c>
      <c r="D30" s="764"/>
      <c r="E30" s="360">
        <v>0</v>
      </c>
      <c r="F30" s="360">
        <v>0</v>
      </c>
      <c r="G30" s="355">
        <v>0</v>
      </c>
      <c r="H30" s="355">
        <v>0</v>
      </c>
      <c r="I30" s="355">
        <v>0</v>
      </c>
      <c r="J30" s="355">
        <v>0</v>
      </c>
      <c r="K30" s="355">
        <v>0</v>
      </c>
      <c r="L30" s="355">
        <v>0</v>
      </c>
      <c r="M30" s="355">
        <v>0</v>
      </c>
      <c r="N30" s="355">
        <v>0</v>
      </c>
    </row>
    <row r="31" spans="1:14" ht="15.75" thickBot="1">
      <c r="A31" s="363"/>
      <c r="B31" s="364" t="s">
        <v>242</v>
      </c>
      <c r="C31" s="763" t="s">
        <v>308</v>
      </c>
      <c r="D31" s="764"/>
      <c r="E31" s="360">
        <v>0</v>
      </c>
      <c r="F31" s="360">
        <v>0</v>
      </c>
      <c r="G31" s="355">
        <v>0</v>
      </c>
      <c r="H31" s="355">
        <v>0</v>
      </c>
      <c r="I31" s="355">
        <v>0</v>
      </c>
      <c r="J31" s="355">
        <v>0</v>
      </c>
      <c r="K31" s="355">
        <v>0</v>
      </c>
      <c r="L31" s="355">
        <v>0</v>
      </c>
      <c r="M31" s="355">
        <v>0</v>
      </c>
      <c r="N31" s="355">
        <v>0</v>
      </c>
    </row>
    <row r="32" spans="1:14" ht="15.75" thickBot="1">
      <c r="A32" s="363"/>
      <c r="B32" s="364" t="s">
        <v>219</v>
      </c>
      <c r="C32" s="763" t="s">
        <v>308</v>
      </c>
      <c r="D32" s="764"/>
      <c r="E32" s="360">
        <v>0</v>
      </c>
      <c r="F32" s="360">
        <v>0</v>
      </c>
      <c r="G32" s="355">
        <v>0</v>
      </c>
      <c r="H32" s="355">
        <v>0</v>
      </c>
      <c r="I32" s="355">
        <v>0</v>
      </c>
      <c r="J32" s="355">
        <v>0</v>
      </c>
      <c r="K32" s="355">
        <v>0</v>
      </c>
      <c r="L32" s="355">
        <v>0</v>
      </c>
      <c r="M32" s="355">
        <v>0</v>
      </c>
      <c r="N32" s="355">
        <v>0</v>
      </c>
    </row>
    <row r="33" spans="1:14" ht="15.75" thickBot="1">
      <c r="A33" s="363"/>
      <c r="B33" s="364" t="s">
        <v>224</v>
      </c>
      <c r="C33" s="763" t="s">
        <v>308</v>
      </c>
      <c r="D33" s="764"/>
      <c r="E33" s="360">
        <v>0</v>
      </c>
      <c r="F33" s="360">
        <v>0</v>
      </c>
      <c r="G33" s="355">
        <v>0</v>
      </c>
      <c r="H33" s="355">
        <v>0</v>
      </c>
      <c r="I33" s="355">
        <v>0</v>
      </c>
      <c r="J33" s="355">
        <v>0</v>
      </c>
      <c r="K33" s="355">
        <v>0</v>
      </c>
      <c r="L33" s="355">
        <v>0</v>
      </c>
      <c r="M33" s="355">
        <v>0</v>
      </c>
      <c r="N33" s="355">
        <v>0</v>
      </c>
    </row>
    <row r="34" spans="1:14" ht="15.75" thickBot="1">
      <c r="A34" s="353">
        <v>1.1200000000000001</v>
      </c>
      <c r="B34" s="354" t="s">
        <v>268</v>
      </c>
      <c r="C34" s="763" t="s">
        <v>308</v>
      </c>
      <c r="D34" s="764"/>
      <c r="E34" s="355">
        <v>0</v>
      </c>
      <c r="F34" s="355">
        <v>0</v>
      </c>
      <c r="G34" s="355">
        <v>0</v>
      </c>
      <c r="H34" s="355">
        <v>0</v>
      </c>
      <c r="I34" s="355">
        <v>0</v>
      </c>
      <c r="J34" s="355">
        <v>0</v>
      </c>
      <c r="K34" s="355">
        <v>0</v>
      </c>
      <c r="L34" s="355">
        <v>0</v>
      </c>
      <c r="M34" s="355">
        <v>0</v>
      </c>
      <c r="N34" s="355">
        <v>0</v>
      </c>
    </row>
  </sheetData>
  <mergeCells count="36">
    <mergeCell ref="C34:D34"/>
    <mergeCell ref="C6:D6"/>
    <mergeCell ref="C7:D7"/>
    <mergeCell ref="C8:D8"/>
    <mergeCell ref="C9:D9"/>
    <mergeCell ref="C10:D10"/>
    <mergeCell ref="C11:D11"/>
    <mergeCell ref="C19:D19"/>
    <mergeCell ref="C20:D20"/>
    <mergeCell ref="C21:D21"/>
    <mergeCell ref="C12:D12"/>
    <mergeCell ref="C13:D13"/>
    <mergeCell ref="C14:D14"/>
    <mergeCell ref="C32:D32"/>
    <mergeCell ref="C22:D22"/>
    <mergeCell ref="C23:D23"/>
    <mergeCell ref="C33:D33"/>
    <mergeCell ref="C27:D27"/>
    <mergeCell ref="C28:D28"/>
    <mergeCell ref="C29:D29"/>
    <mergeCell ref="C30:D30"/>
    <mergeCell ref="C31:D31"/>
    <mergeCell ref="C24:D24"/>
    <mergeCell ref="C25:D25"/>
    <mergeCell ref="C26:D26"/>
    <mergeCell ref="C17:D17"/>
    <mergeCell ref="A1:N1"/>
    <mergeCell ref="A2:N2"/>
    <mergeCell ref="A3:N3"/>
    <mergeCell ref="A4:A5"/>
    <mergeCell ref="E4:N4"/>
    <mergeCell ref="B4:B5"/>
    <mergeCell ref="C4:D5"/>
    <mergeCell ref="C18:D18"/>
    <mergeCell ref="C15:D15"/>
    <mergeCell ref="C16:D1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workbookViewId="0">
      <selection activeCell="C37" sqref="C37"/>
    </sheetView>
  </sheetViews>
  <sheetFormatPr defaultRowHeight="15"/>
  <cols>
    <col min="2" max="2" width="15.42578125" style="204" customWidth="1"/>
    <col min="3" max="3" width="20" style="204" customWidth="1"/>
    <col min="4" max="13" width="11.42578125" style="204" customWidth="1"/>
    <col min="14" max="14" width="9.140625" style="2"/>
  </cols>
  <sheetData>
    <row r="1" spans="1:14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ht="15.75">
      <c r="A2" s="424" t="s">
        <v>196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4" ht="16.5" customHeight="1">
      <c r="A3" s="786" t="s">
        <v>386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/>
    </row>
    <row r="4" spans="1:14" ht="60.75" customHeight="1">
      <c r="A4" s="741" t="s">
        <v>106</v>
      </c>
      <c r="B4" s="783" t="s">
        <v>107</v>
      </c>
      <c r="C4" s="783" t="s">
        <v>153</v>
      </c>
      <c r="D4" s="784" t="s">
        <v>109</v>
      </c>
      <c r="E4" s="784"/>
      <c r="F4" s="784"/>
      <c r="G4" s="784"/>
      <c r="H4" s="784"/>
      <c r="I4" s="784"/>
      <c r="J4" s="784"/>
      <c r="K4" s="784"/>
      <c r="L4" s="784"/>
      <c r="M4" s="784"/>
    </row>
    <row r="5" spans="1:14">
      <c r="A5" s="741"/>
      <c r="B5" s="783"/>
      <c r="C5" s="783"/>
      <c r="D5" s="411">
        <v>2011</v>
      </c>
      <c r="E5" s="411">
        <v>2012</v>
      </c>
      <c r="F5" s="411">
        <v>2013</v>
      </c>
      <c r="G5" s="411">
        <v>2014</v>
      </c>
      <c r="H5" s="411">
        <v>2015</v>
      </c>
      <c r="I5" s="411">
        <v>2016</v>
      </c>
      <c r="J5" s="411">
        <v>2017</v>
      </c>
      <c r="K5" s="411">
        <v>2018</v>
      </c>
      <c r="L5" s="411">
        <v>2019</v>
      </c>
      <c r="M5" s="411">
        <v>2020</v>
      </c>
    </row>
    <row r="6" spans="1:14">
      <c r="A6" s="270">
        <v>1</v>
      </c>
      <c r="B6" s="367">
        <v>2</v>
      </c>
      <c r="C6" s="367">
        <v>3</v>
      </c>
      <c r="D6" s="367">
        <v>4</v>
      </c>
      <c r="E6" s="367">
        <v>5</v>
      </c>
      <c r="F6" s="367">
        <v>6</v>
      </c>
      <c r="G6" s="367">
        <v>7</v>
      </c>
      <c r="H6" s="367">
        <v>8</v>
      </c>
      <c r="I6" s="367">
        <v>9</v>
      </c>
      <c r="J6" s="367">
        <v>10</v>
      </c>
      <c r="K6" s="367">
        <v>11</v>
      </c>
      <c r="L6" s="367">
        <v>12</v>
      </c>
      <c r="M6" s="367">
        <v>13</v>
      </c>
    </row>
    <row r="7" spans="1:14" ht="15.75" customHeight="1">
      <c r="A7" s="4"/>
      <c r="B7" s="369" t="s">
        <v>0</v>
      </c>
      <c r="C7" s="370" t="s">
        <v>310</v>
      </c>
      <c r="D7" s="376">
        <v>0</v>
      </c>
      <c r="E7" s="376">
        <v>0</v>
      </c>
      <c r="F7" s="376" t="s">
        <v>372</v>
      </c>
      <c r="G7" s="376" t="s">
        <v>372</v>
      </c>
      <c r="H7" s="376" t="s">
        <v>372</v>
      </c>
      <c r="I7" s="376" t="s">
        <v>372</v>
      </c>
      <c r="J7" s="376" t="s">
        <v>372</v>
      </c>
      <c r="K7" s="376" t="s">
        <v>372</v>
      </c>
      <c r="L7" s="376" t="s">
        <v>372</v>
      </c>
      <c r="M7" s="376" t="s">
        <v>372</v>
      </c>
    </row>
    <row r="8" spans="1:14" ht="15.75" customHeight="1">
      <c r="A8" s="4"/>
      <c r="B8" s="369" t="s">
        <v>1</v>
      </c>
      <c r="C8" s="370" t="s">
        <v>310</v>
      </c>
      <c r="D8" s="376">
        <v>0</v>
      </c>
      <c r="E8" s="376">
        <v>0</v>
      </c>
      <c r="F8" s="376" t="s">
        <v>372</v>
      </c>
      <c r="G8" s="376" t="s">
        <v>372</v>
      </c>
      <c r="H8" s="376" t="s">
        <v>372</v>
      </c>
      <c r="I8" s="376" t="s">
        <v>372</v>
      </c>
      <c r="J8" s="376" t="s">
        <v>372</v>
      </c>
      <c r="K8" s="376" t="s">
        <v>372</v>
      </c>
      <c r="L8" s="376" t="s">
        <v>372</v>
      </c>
      <c r="M8" s="376" t="s">
        <v>372</v>
      </c>
    </row>
    <row r="9" spans="1:14" ht="15.75" customHeight="1">
      <c r="A9" s="4"/>
      <c r="B9" s="369" t="s">
        <v>2</v>
      </c>
      <c r="C9" s="370" t="s">
        <v>310</v>
      </c>
      <c r="D9" s="377">
        <v>0</v>
      </c>
      <c r="E9" s="377">
        <v>0</v>
      </c>
      <c r="F9" s="376" t="s">
        <v>372</v>
      </c>
      <c r="G9" s="376" t="s">
        <v>372</v>
      </c>
      <c r="H9" s="376" t="s">
        <v>372</v>
      </c>
      <c r="I9" s="376" t="s">
        <v>372</v>
      </c>
      <c r="J9" s="376" t="s">
        <v>372</v>
      </c>
      <c r="K9" s="376" t="s">
        <v>372</v>
      </c>
      <c r="L9" s="376" t="s">
        <v>372</v>
      </c>
      <c r="M9" s="376" t="s">
        <v>372</v>
      </c>
    </row>
    <row r="10" spans="1:14" ht="15.75" customHeight="1">
      <c r="A10" s="4"/>
      <c r="B10" s="369" t="s">
        <v>3</v>
      </c>
      <c r="C10" s="370" t="s">
        <v>310</v>
      </c>
      <c r="D10" s="377">
        <v>0</v>
      </c>
      <c r="E10" s="377">
        <v>0</v>
      </c>
      <c r="F10" s="376" t="s">
        <v>372</v>
      </c>
      <c r="G10" s="376" t="s">
        <v>372</v>
      </c>
      <c r="H10" s="376" t="s">
        <v>372</v>
      </c>
      <c r="I10" s="376" t="s">
        <v>372</v>
      </c>
      <c r="J10" s="376" t="s">
        <v>372</v>
      </c>
      <c r="K10" s="376" t="s">
        <v>372</v>
      </c>
      <c r="L10" s="376" t="s">
        <v>372</v>
      </c>
      <c r="M10" s="376" t="s">
        <v>372</v>
      </c>
    </row>
    <row r="11" spans="1:14" ht="15.75" customHeight="1">
      <c r="A11" s="4"/>
      <c r="B11" s="369" t="s">
        <v>370</v>
      </c>
      <c r="C11" s="370" t="s">
        <v>310</v>
      </c>
      <c r="D11" s="378">
        <v>0</v>
      </c>
      <c r="E11" s="378">
        <v>0</v>
      </c>
      <c r="F11" s="376" t="s">
        <v>372</v>
      </c>
      <c r="G11" s="376" t="s">
        <v>372</v>
      </c>
      <c r="H11" s="376" t="s">
        <v>372</v>
      </c>
      <c r="I11" s="376" t="s">
        <v>372</v>
      </c>
      <c r="J11" s="376" t="s">
        <v>372</v>
      </c>
      <c r="K11" s="376" t="s">
        <v>372</v>
      </c>
      <c r="L11" s="376" t="s">
        <v>372</v>
      </c>
      <c r="M11" s="376" t="s">
        <v>372</v>
      </c>
    </row>
    <row r="12" spans="1:14" ht="15.75" customHeight="1">
      <c r="A12" s="4"/>
      <c r="B12" s="369" t="s">
        <v>5</v>
      </c>
      <c r="C12" s="370" t="s">
        <v>310</v>
      </c>
      <c r="D12" s="378">
        <v>0</v>
      </c>
      <c r="E12" s="378">
        <v>0</v>
      </c>
      <c r="F12" s="376" t="s">
        <v>372</v>
      </c>
      <c r="G12" s="376" t="s">
        <v>372</v>
      </c>
      <c r="H12" s="376" t="s">
        <v>372</v>
      </c>
      <c r="I12" s="376" t="s">
        <v>372</v>
      </c>
      <c r="J12" s="376" t="s">
        <v>372</v>
      </c>
      <c r="K12" s="376" t="s">
        <v>372</v>
      </c>
      <c r="L12" s="376" t="s">
        <v>372</v>
      </c>
      <c r="M12" s="376" t="s">
        <v>372</v>
      </c>
    </row>
    <row r="13" spans="1:14" ht="15.75" customHeight="1">
      <c r="A13" s="4"/>
      <c r="B13" s="369" t="s">
        <v>6</v>
      </c>
      <c r="C13" s="370" t="s">
        <v>310</v>
      </c>
      <c r="D13" s="378">
        <v>0</v>
      </c>
      <c r="E13" s="378">
        <v>0</v>
      </c>
      <c r="F13" s="376" t="s">
        <v>372</v>
      </c>
      <c r="G13" s="376" t="s">
        <v>372</v>
      </c>
      <c r="H13" s="376" t="s">
        <v>372</v>
      </c>
      <c r="I13" s="376" t="s">
        <v>372</v>
      </c>
      <c r="J13" s="376" t="s">
        <v>372</v>
      </c>
      <c r="K13" s="376" t="s">
        <v>372</v>
      </c>
      <c r="L13" s="376" t="s">
        <v>372</v>
      </c>
      <c r="M13" s="376" t="s">
        <v>372</v>
      </c>
    </row>
    <row r="14" spans="1:14" ht="15.75" customHeight="1">
      <c r="A14" s="4"/>
      <c r="B14" s="369" t="s">
        <v>371</v>
      </c>
      <c r="C14" s="370" t="s">
        <v>310</v>
      </c>
      <c r="D14" s="378">
        <v>0</v>
      </c>
      <c r="E14" s="378">
        <v>0</v>
      </c>
      <c r="F14" s="376" t="s">
        <v>372</v>
      </c>
      <c r="G14" s="376" t="s">
        <v>372</v>
      </c>
      <c r="H14" s="376" t="s">
        <v>372</v>
      </c>
      <c r="I14" s="376" t="s">
        <v>372</v>
      </c>
      <c r="J14" s="376" t="s">
        <v>372</v>
      </c>
      <c r="K14" s="376" t="s">
        <v>372</v>
      </c>
      <c r="L14" s="376" t="s">
        <v>372</v>
      </c>
      <c r="M14" s="376" t="s">
        <v>372</v>
      </c>
    </row>
    <row r="15" spans="1:14" ht="15.75" customHeight="1">
      <c r="A15" s="4"/>
      <c r="B15" s="369" t="s">
        <v>8</v>
      </c>
      <c r="C15" s="370" t="s">
        <v>310</v>
      </c>
      <c r="D15" s="378">
        <v>0</v>
      </c>
      <c r="E15" s="378">
        <v>0</v>
      </c>
      <c r="F15" s="376" t="s">
        <v>372</v>
      </c>
      <c r="G15" s="376" t="s">
        <v>372</v>
      </c>
      <c r="H15" s="376" t="s">
        <v>372</v>
      </c>
      <c r="I15" s="376" t="s">
        <v>372</v>
      </c>
      <c r="J15" s="376" t="s">
        <v>372</v>
      </c>
      <c r="K15" s="376" t="s">
        <v>372</v>
      </c>
      <c r="L15" s="376" t="s">
        <v>372</v>
      </c>
      <c r="M15" s="376" t="s">
        <v>372</v>
      </c>
    </row>
    <row r="16" spans="1:14" ht="15.75" customHeight="1">
      <c r="A16" s="4"/>
      <c r="B16" s="369" t="s">
        <v>9</v>
      </c>
      <c r="C16" s="370" t="s">
        <v>310</v>
      </c>
      <c r="D16" s="376">
        <v>0</v>
      </c>
      <c r="E16" s="379">
        <v>0</v>
      </c>
      <c r="F16" s="376" t="s">
        <v>372</v>
      </c>
      <c r="G16" s="376" t="s">
        <v>372</v>
      </c>
      <c r="H16" s="376" t="s">
        <v>372</v>
      </c>
      <c r="I16" s="376" t="s">
        <v>372</v>
      </c>
      <c r="J16" s="376" t="s">
        <v>372</v>
      </c>
      <c r="K16" s="376" t="s">
        <v>372</v>
      </c>
      <c r="L16" s="376" t="s">
        <v>372</v>
      </c>
      <c r="M16" s="376" t="s">
        <v>372</v>
      </c>
    </row>
    <row r="17" spans="1:13" ht="22.5" customHeight="1">
      <c r="A17" s="4"/>
      <c r="B17" s="369" t="s">
        <v>10</v>
      </c>
      <c r="C17" s="370" t="s">
        <v>310</v>
      </c>
      <c r="D17" s="379">
        <v>0</v>
      </c>
      <c r="E17" s="379">
        <v>0</v>
      </c>
      <c r="F17" s="376" t="s">
        <v>372</v>
      </c>
      <c r="G17" s="376" t="s">
        <v>372</v>
      </c>
      <c r="H17" s="376" t="s">
        <v>372</v>
      </c>
      <c r="I17" s="376" t="s">
        <v>372</v>
      </c>
      <c r="J17" s="376" t="s">
        <v>372</v>
      </c>
      <c r="K17" s="376" t="s">
        <v>372</v>
      </c>
      <c r="L17" s="376" t="s">
        <v>372</v>
      </c>
      <c r="M17" s="376" t="s">
        <v>372</v>
      </c>
    </row>
    <row r="18" spans="1:13" ht="15.75" customHeight="1">
      <c r="A18" s="4"/>
      <c r="B18" s="369" t="s">
        <v>11</v>
      </c>
      <c r="C18" s="370" t="s">
        <v>310</v>
      </c>
      <c r="D18" s="379">
        <v>0</v>
      </c>
      <c r="E18" s="379">
        <v>0</v>
      </c>
      <c r="F18" s="376" t="s">
        <v>372</v>
      </c>
      <c r="G18" s="376" t="s">
        <v>372</v>
      </c>
      <c r="H18" s="376" t="s">
        <v>372</v>
      </c>
      <c r="I18" s="376" t="s">
        <v>372</v>
      </c>
      <c r="J18" s="376" t="s">
        <v>372</v>
      </c>
      <c r="K18" s="376" t="s">
        <v>372</v>
      </c>
      <c r="L18" s="376" t="s">
        <v>372</v>
      </c>
      <c r="M18" s="376" t="s">
        <v>372</v>
      </c>
    </row>
    <row r="19" spans="1:13" ht="15.75" customHeight="1">
      <c r="A19" s="4"/>
      <c r="B19" s="369" t="s">
        <v>12</v>
      </c>
      <c r="C19" s="370" t="s">
        <v>310</v>
      </c>
      <c r="D19" s="379">
        <v>0</v>
      </c>
      <c r="E19" s="379">
        <v>0</v>
      </c>
      <c r="F19" s="376" t="s">
        <v>372</v>
      </c>
      <c r="G19" s="376" t="s">
        <v>372</v>
      </c>
      <c r="H19" s="376" t="s">
        <v>372</v>
      </c>
      <c r="I19" s="376" t="s">
        <v>372</v>
      </c>
      <c r="J19" s="376" t="s">
        <v>372</v>
      </c>
      <c r="K19" s="376" t="s">
        <v>372</v>
      </c>
      <c r="L19" s="376" t="s">
        <v>372</v>
      </c>
      <c r="M19" s="376" t="s">
        <v>372</v>
      </c>
    </row>
    <row r="20" spans="1:13" ht="15.75" customHeight="1">
      <c r="A20" s="4"/>
      <c r="B20" s="369" t="s">
        <v>13</v>
      </c>
      <c r="C20" s="370" t="s">
        <v>310</v>
      </c>
      <c r="D20" s="376">
        <v>0</v>
      </c>
      <c r="E20" s="379">
        <v>0</v>
      </c>
      <c r="F20" s="376" t="s">
        <v>372</v>
      </c>
      <c r="G20" s="376" t="s">
        <v>372</v>
      </c>
      <c r="H20" s="376" t="s">
        <v>372</v>
      </c>
      <c r="I20" s="376" t="s">
        <v>372</v>
      </c>
      <c r="J20" s="376" t="s">
        <v>372</v>
      </c>
      <c r="K20" s="376" t="s">
        <v>372</v>
      </c>
      <c r="L20" s="376" t="s">
        <v>372</v>
      </c>
      <c r="M20" s="376" t="s">
        <v>372</v>
      </c>
    </row>
    <row r="21" spans="1:13" ht="15.75" customHeight="1">
      <c r="A21" s="4"/>
      <c r="B21" s="369" t="s">
        <v>14</v>
      </c>
      <c r="C21" s="370" t="s">
        <v>310</v>
      </c>
      <c r="D21" s="376">
        <v>0</v>
      </c>
      <c r="E21" s="379">
        <v>0</v>
      </c>
      <c r="F21" s="376" t="s">
        <v>372</v>
      </c>
      <c r="G21" s="376" t="s">
        <v>372</v>
      </c>
      <c r="H21" s="376" t="s">
        <v>372</v>
      </c>
      <c r="I21" s="376" t="s">
        <v>372</v>
      </c>
      <c r="J21" s="376" t="s">
        <v>372</v>
      </c>
      <c r="K21" s="376" t="s">
        <v>372</v>
      </c>
      <c r="L21" s="376" t="s">
        <v>372</v>
      </c>
      <c r="M21" s="376" t="s">
        <v>372</v>
      </c>
    </row>
    <row r="22" spans="1:13" ht="15.75" customHeight="1">
      <c r="A22" s="4"/>
      <c r="B22" s="369" t="s">
        <v>15</v>
      </c>
      <c r="C22" s="370" t="s">
        <v>310</v>
      </c>
      <c r="D22" s="379">
        <v>0</v>
      </c>
      <c r="E22" s="379">
        <v>0</v>
      </c>
      <c r="F22" s="376" t="s">
        <v>372</v>
      </c>
      <c r="G22" s="376" t="s">
        <v>372</v>
      </c>
      <c r="H22" s="376" t="s">
        <v>372</v>
      </c>
      <c r="I22" s="376" t="s">
        <v>372</v>
      </c>
      <c r="J22" s="376" t="s">
        <v>372</v>
      </c>
      <c r="K22" s="376" t="s">
        <v>372</v>
      </c>
      <c r="L22" s="376" t="s">
        <v>372</v>
      </c>
      <c r="M22" s="376" t="s">
        <v>372</v>
      </c>
    </row>
    <row r="23" spans="1:13" ht="15.75" customHeight="1">
      <c r="A23" s="4"/>
      <c r="B23" s="369" t="s">
        <v>172</v>
      </c>
      <c r="C23" s="370" t="s">
        <v>310</v>
      </c>
      <c r="D23" s="379">
        <v>0</v>
      </c>
      <c r="E23" s="379">
        <v>0</v>
      </c>
      <c r="F23" s="376" t="s">
        <v>372</v>
      </c>
      <c r="G23" s="376" t="s">
        <v>372</v>
      </c>
      <c r="H23" s="376" t="s">
        <v>372</v>
      </c>
      <c r="I23" s="376" t="s">
        <v>372</v>
      </c>
      <c r="J23" s="376" t="s">
        <v>372</v>
      </c>
      <c r="K23" s="376" t="s">
        <v>372</v>
      </c>
      <c r="L23" s="376" t="s">
        <v>372</v>
      </c>
      <c r="M23" s="376" t="s">
        <v>372</v>
      </c>
    </row>
    <row r="24" spans="1:13" ht="15.75" customHeight="1">
      <c r="A24" s="4"/>
      <c r="B24" s="369" t="s">
        <v>17</v>
      </c>
      <c r="C24" s="370" t="s">
        <v>310</v>
      </c>
      <c r="D24" s="379">
        <v>0</v>
      </c>
      <c r="E24" s="379">
        <v>0</v>
      </c>
      <c r="F24" s="376" t="s">
        <v>372</v>
      </c>
      <c r="G24" s="376" t="s">
        <v>372</v>
      </c>
      <c r="H24" s="376" t="s">
        <v>372</v>
      </c>
      <c r="I24" s="376" t="s">
        <v>372</v>
      </c>
      <c r="J24" s="376" t="s">
        <v>372</v>
      </c>
      <c r="K24" s="376" t="s">
        <v>372</v>
      </c>
      <c r="L24" s="376" t="s">
        <v>372</v>
      </c>
      <c r="M24" s="376" t="s">
        <v>372</v>
      </c>
    </row>
    <row r="25" spans="1:13" ht="15.75" customHeight="1">
      <c r="A25" s="4"/>
      <c r="B25" s="369" t="s">
        <v>18</v>
      </c>
      <c r="C25" s="370" t="s">
        <v>310</v>
      </c>
      <c r="D25" s="379">
        <v>0</v>
      </c>
      <c r="E25" s="379">
        <v>0</v>
      </c>
      <c r="F25" s="376" t="s">
        <v>372</v>
      </c>
      <c r="G25" s="376" t="s">
        <v>372</v>
      </c>
      <c r="H25" s="376" t="s">
        <v>372</v>
      </c>
      <c r="I25" s="376" t="s">
        <v>372</v>
      </c>
      <c r="J25" s="376" t="s">
        <v>372</v>
      </c>
      <c r="K25" s="376" t="s">
        <v>372</v>
      </c>
      <c r="L25" s="376" t="s">
        <v>372</v>
      </c>
      <c r="M25" s="376" t="s">
        <v>372</v>
      </c>
    </row>
    <row r="26" spans="1:13" ht="15.75" customHeight="1">
      <c r="A26" s="4"/>
      <c r="B26" s="369" t="s">
        <v>19</v>
      </c>
      <c r="C26" s="370" t="s">
        <v>310</v>
      </c>
      <c r="D26" s="379">
        <v>0</v>
      </c>
      <c r="E26" s="379">
        <v>0</v>
      </c>
      <c r="F26" s="376" t="s">
        <v>372</v>
      </c>
      <c r="G26" s="376" t="s">
        <v>372</v>
      </c>
      <c r="H26" s="376" t="s">
        <v>372</v>
      </c>
      <c r="I26" s="376" t="s">
        <v>372</v>
      </c>
      <c r="J26" s="376" t="s">
        <v>372</v>
      </c>
      <c r="K26" s="376" t="s">
        <v>372</v>
      </c>
      <c r="L26" s="376" t="s">
        <v>372</v>
      </c>
      <c r="M26" s="376" t="s">
        <v>372</v>
      </c>
    </row>
    <row r="27" spans="1:13" ht="15.75" customHeight="1">
      <c r="A27" s="4"/>
      <c r="B27" s="369" t="s">
        <v>20</v>
      </c>
      <c r="C27" s="370" t="s">
        <v>310</v>
      </c>
      <c r="D27" s="379">
        <v>0</v>
      </c>
      <c r="E27" s="379">
        <v>0</v>
      </c>
      <c r="F27" s="376" t="s">
        <v>372</v>
      </c>
      <c r="G27" s="376" t="s">
        <v>372</v>
      </c>
      <c r="H27" s="376" t="s">
        <v>372</v>
      </c>
      <c r="I27" s="376" t="s">
        <v>372</v>
      </c>
      <c r="J27" s="376" t="s">
        <v>372</v>
      </c>
      <c r="K27" s="376" t="s">
        <v>372</v>
      </c>
      <c r="L27" s="376" t="s">
        <v>372</v>
      </c>
      <c r="M27" s="376" t="s">
        <v>372</v>
      </c>
    </row>
    <row r="28" spans="1:13" ht="15.75" customHeight="1">
      <c r="A28" s="4"/>
      <c r="B28" s="369" t="s">
        <v>222</v>
      </c>
      <c r="C28" s="370" t="s">
        <v>310</v>
      </c>
      <c r="D28" s="379">
        <v>0</v>
      </c>
      <c r="E28" s="379">
        <v>0</v>
      </c>
      <c r="F28" s="376" t="s">
        <v>372</v>
      </c>
      <c r="G28" s="376" t="s">
        <v>372</v>
      </c>
      <c r="H28" s="376" t="s">
        <v>372</v>
      </c>
      <c r="I28" s="376" t="s">
        <v>372</v>
      </c>
      <c r="J28" s="376" t="s">
        <v>372</v>
      </c>
      <c r="K28" s="376" t="s">
        <v>372</v>
      </c>
      <c r="L28" s="376" t="s">
        <v>372</v>
      </c>
      <c r="M28" s="376" t="s">
        <v>372</v>
      </c>
    </row>
    <row r="29" spans="1:13" ht="15.75" customHeight="1">
      <c r="A29" s="4"/>
      <c r="B29" s="369" t="s">
        <v>223</v>
      </c>
      <c r="C29" s="370" t="s">
        <v>310</v>
      </c>
      <c r="D29" s="379">
        <v>0</v>
      </c>
      <c r="E29" s="379">
        <v>0</v>
      </c>
      <c r="F29" s="376" t="s">
        <v>372</v>
      </c>
      <c r="G29" s="376" t="s">
        <v>372</v>
      </c>
      <c r="H29" s="376" t="s">
        <v>372</v>
      </c>
      <c r="I29" s="376" t="s">
        <v>372</v>
      </c>
      <c r="J29" s="376" t="s">
        <v>372</v>
      </c>
      <c r="K29" s="376" t="s">
        <v>372</v>
      </c>
      <c r="L29" s="376" t="s">
        <v>372</v>
      </c>
      <c r="M29" s="376" t="s">
        <v>372</v>
      </c>
    </row>
    <row r="30" spans="1:13" ht="15.75" customHeight="1">
      <c r="A30" s="4"/>
      <c r="B30" s="369" t="s">
        <v>241</v>
      </c>
      <c r="C30" s="370" t="s">
        <v>310</v>
      </c>
      <c r="D30" s="376">
        <v>0</v>
      </c>
      <c r="E30" s="376">
        <v>0</v>
      </c>
      <c r="F30" s="376" t="s">
        <v>372</v>
      </c>
      <c r="G30" s="376" t="s">
        <v>372</v>
      </c>
      <c r="H30" s="376" t="s">
        <v>372</v>
      </c>
      <c r="I30" s="376" t="s">
        <v>372</v>
      </c>
      <c r="J30" s="376" t="s">
        <v>372</v>
      </c>
      <c r="K30" s="376" t="s">
        <v>372</v>
      </c>
      <c r="L30" s="376" t="s">
        <v>372</v>
      </c>
      <c r="M30" s="376" t="s">
        <v>372</v>
      </c>
    </row>
    <row r="31" spans="1:13" ht="15.75" customHeight="1">
      <c r="A31" s="4"/>
      <c r="B31" s="369" t="s">
        <v>242</v>
      </c>
      <c r="C31" s="370" t="s">
        <v>310</v>
      </c>
      <c r="D31" s="379">
        <v>0</v>
      </c>
      <c r="E31" s="379">
        <v>0</v>
      </c>
      <c r="F31" s="376" t="s">
        <v>372</v>
      </c>
      <c r="G31" s="376" t="s">
        <v>372</v>
      </c>
      <c r="H31" s="376" t="s">
        <v>372</v>
      </c>
      <c r="I31" s="376" t="s">
        <v>372</v>
      </c>
      <c r="J31" s="376" t="s">
        <v>372</v>
      </c>
      <c r="K31" s="376" t="s">
        <v>372</v>
      </c>
      <c r="L31" s="376" t="s">
        <v>372</v>
      </c>
      <c r="M31" s="376" t="s">
        <v>372</v>
      </c>
    </row>
    <row r="32" spans="1:13" ht="15.75" customHeight="1">
      <c r="A32" s="4"/>
      <c r="B32" s="369" t="s">
        <v>219</v>
      </c>
      <c r="C32" s="370" t="s">
        <v>310</v>
      </c>
      <c r="D32" s="379">
        <v>0</v>
      </c>
      <c r="E32" s="379">
        <v>0</v>
      </c>
      <c r="F32" s="376" t="s">
        <v>372</v>
      </c>
      <c r="G32" s="376" t="s">
        <v>372</v>
      </c>
      <c r="H32" s="376" t="s">
        <v>372</v>
      </c>
      <c r="I32" s="376" t="s">
        <v>372</v>
      </c>
      <c r="J32" s="376" t="s">
        <v>372</v>
      </c>
      <c r="K32" s="376" t="s">
        <v>372</v>
      </c>
      <c r="L32" s="376" t="s">
        <v>372</v>
      </c>
      <c r="M32" s="376" t="s">
        <v>372</v>
      </c>
    </row>
    <row r="33" spans="1:13" ht="15.75" customHeight="1">
      <c r="A33" s="4"/>
      <c r="B33" s="369" t="s">
        <v>224</v>
      </c>
      <c r="C33" s="370" t="s">
        <v>310</v>
      </c>
      <c r="D33" s="379">
        <v>0</v>
      </c>
      <c r="E33" s="379">
        <v>0</v>
      </c>
      <c r="F33" s="376" t="s">
        <v>372</v>
      </c>
      <c r="G33" s="376" t="s">
        <v>372</v>
      </c>
      <c r="H33" s="376" t="s">
        <v>372</v>
      </c>
      <c r="I33" s="376" t="s">
        <v>372</v>
      </c>
      <c r="J33" s="376" t="s">
        <v>372</v>
      </c>
      <c r="K33" s="376" t="s">
        <v>372</v>
      </c>
      <c r="L33" s="376" t="s">
        <v>372</v>
      </c>
      <c r="M33" s="376" t="s">
        <v>372</v>
      </c>
    </row>
    <row r="34" spans="1:13">
      <c r="A34" s="268" t="s">
        <v>311</v>
      </c>
      <c r="B34" s="368" t="s">
        <v>376</v>
      </c>
      <c r="C34" s="410" t="s">
        <v>310</v>
      </c>
      <c r="D34" s="621" t="s">
        <v>374</v>
      </c>
      <c r="E34" s="375">
        <v>0</v>
      </c>
      <c r="F34" s="622" t="s">
        <v>372</v>
      </c>
      <c r="G34" s="622" t="s">
        <v>372</v>
      </c>
      <c r="H34" s="622" t="s">
        <v>372</v>
      </c>
      <c r="I34" s="622" t="s">
        <v>372</v>
      </c>
      <c r="J34" s="622" t="s">
        <v>372</v>
      </c>
      <c r="K34" s="622" t="s">
        <v>372</v>
      </c>
      <c r="L34" s="622" t="s">
        <v>372</v>
      </c>
      <c r="M34" s="622" t="s">
        <v>372</v>
      </c>
    </row>
    <row r="35" spans="1:13">
      <c r="A35" s="637"/>
      <c r="B35" s="657" t="s">
        <v>624</v>
      </c>
      <c r="C35" s="637"/>
    </row>
  </sheetData>
  <mergeCells count="6">
    <mergeCell ref="A4:A5"/>
    <mergeCell ref="B4:B5"/>
    <mergeCell ref="C4:C5"/>
    <mergeCell ref="D4:M4"/>
    <mergeCell ref="A1:N1"/>
    <mergeCell ref="A3:M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workbookViewId="0">
      <selection activeCell="B34" sqref="B34"/>
    </sheetView>
  </sheetViews>
  <sheetFormatPr defaultRowHeight="15.75"/>
  <cols>
    <col min="2" max="2" width="18.42578125" style="435" customWidth="1"/>
    <col min="3" max="3" width="18.140625" style="204" customWidth="1"/>
    <col min="4" max="13" width="9.140625" style="204"/>
  </cols>
  <sheetData>
    <row r="1" spans="1:14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>
      <c r="A2" s="424" t="s">
        <v>196</v>
      </c>
      <c r="B2" s="431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2"/>
    </row>
    <row r="3" spans="1:14">
      <c r="A3" s="786" t="s">
        <v>387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spans="1:14" ht="27.75" customHeight="1">
      <c r="A4" s="741" t="s">
        <v>106</v>
      </c>
      <c r="B4" s="783" t="s">
        <v>107</v>
      </c>
      <c r="C4" s="783" t="s">
        <v>153</v>
      </c>
      <c r="D4" s="784" t="s">
        <v>109</v>
      </c>
      <c r="E4" s="784"/>
      <c r="F4" s="784"/>
      <c r="G4" s="784"/>
      <c r="H4" s="784"/>
      <c r="I4" s="784"/>
      <c r="J4" s="784"/>
      <c r="K4" s="784"/>
      <c r="L4" s="784"/>
      <c r="M4" s="784"/>
    </row>
    <row r="5" spans="1:14" ht="15">
      <c r="A5" s="741"/>
      <c r="B5" s="783"/>
      <c r="C5" s="783"/>
      <c r="D5" s="411">
        <v>2011</v>
      </c>
      <c r="E5" s="411">
        <v>2012</v>
      </c>
      <c r="F5" s="411">
        <v>2013</v>
      </c>
      <c r="G5" s="411">
        <v>2014</v>
      </c>
      <c r="H5" s="411">
        <v>2015</v>
      </c>
      <c r="I5" s="411">
        <v>2016</v>
      </c>
      <c r="J5" s="411">
        <v>2017</v>
      </c>
      <c r="K5" s="411">
        <v>2018</v>
      </c>
      <c r="L5" s="411">
        <v>2019</v>
      </c>
      <c r="M5" s="411">
        <v>2020</v>
      </c>
    </row>
    <row r="6" spans="1:14">
      <c r="A6" s="270">
        <v>1</v>
      </c>
      <c r="B6" s="432">
        <v>2</v>
      </c>
      <c r="C6" s="367">
        <v>3</v>
      </c>
      <c r="D6" s="367">
        <v>4</v>
      </c>
      <c r="E6" s="367">
        <v>5</v>
      </c>
      <c r="F6" s="367">
        <v>6</v>
      </c>
      <c r="G6" s="367">
        <v>7</v>
      </c>
      <c r="H6" s="367">
        <v>8</v>
      </c>
      <c r="I6" s="367">
        <v>9</v>
      </c>
      <c r="J6" s="367">
        <v>10</v>
      </c>
      <c r="K6" s="367">
        <v>11</v>
      </c>
      <c r="L6" s="367">
        <v>12</v>
      </c>
      <c r="M6" s="367">
        <v>13</v>
      </c>
    </row>
    <row r="7" spans="1:14" ht="24">
      <c r="A7" s="4"/>
      <c r="B7" s="433" t="s">
        <v>0</v>
      </c>
      <c r="C7" s="380" t="s">
        <v>308</v>
      </c>
      <c r="D7" s="371">
        <v>0</v>
      </c>
      <c r="E7" s="371">
        <v>0</v>
      </c>
      <c r="F7" s="371" t="s">
        <v>372</v>
      </c>
      <c r="G7" s="371" t="s">
        <v>372</v>
      </c>
      <c r="H7" s="371" t="s">
        <v>372</v>
      </c>
      <c r="I7" s="371" t="s">
        <v>372</v>
      </c>
      <c r="J7" s="371" t="s">
        <v>372</v>
      </c>
      <c r="K7" s="371" t="s">
        <v>372</v>
      </c>
      <c r="L7" s="371" t="s">
        <v>372</v>
      </c>
      <c r="M7" s="371" t="s">
        <v>372</v>
      </c>
    </row>
    <row r="8" spans="1:14" ht="24">
      <c r="A8" s="4"/>
      <c r="B8" s="433" t="s">
        <v>1</v>
      </c>
      <c r="C8" s="380" t="s">
        <v>308</v>
      </c>
      <c r="D8" s="372">
        <v>0</v>
      </c>
      <c r="E8" s="372">
        <v>0</v>
      </c>
      <c r="F8" s="371" t="s">
        <v>372</v>
      </c>
      <c r="G8" s="371" t="s">
        <v>372</v>
      </c>
      <c r="H8" s="371" t="s">
        <v>372</v>
      </c>
      <c r="I8" s="371" t="s">
        <v>372</v>
      </c>
      <c r="J8" s="371" t="s">
        <v>372</v>
      </c>
      <c r="K8" s="371" t="s">
        <v>372</v>
      </c>
      <c r="L8" s="371" t="s">
        <v>372</v>
      </c>
      <c r="M8" s="371" t="s">
        <v>372</v>
      </c>
    </row>
    <row r="9" spans="1:14" ht="24">
      <c r="A9" s="4"/>
      <c r="B9" s="433" t="s">
        <v>2</v>
      </c>
      <c r="C9" s="380" t="s">
        <v>308</v>
      </c>
      <c r="D9" s="372">
        <v>0</v>
      </c>
      <c r="E9" s="372">
        <v>0</v>
      </c>
      <c r="F9" s="371" t="s">
        <v>372</v>
      </c>
      <c r="G9" s="371" t="s">
        <v>372</v>
      </c>
      <c r="H9" s="371" t="s">
        <v>372</v>
      </c>
      <c r="I9" s="371" t="s">
        <v>372</v>
      </c>
      <c r="J9" s="371" t="s">
        <v>372</v>
      </c>
      <c r="K9" s="371" t="s">
        <v>372</v>
      </c>
      <c r="L9" s="371" t="s">
        <v>372</v>
      </c>
      <c r="M9" s="371" t="s">
        <v>372</v>
      </c>
    </row>
    <row r="10" spans="1:14" ht="24">
      <c r="A10" s="4"/>
      <c r="B10" s="433" t="s">
        <v>3</v>
      </c>
      <c r="C10" s="380" t="s">
        <v>308</v>
      </c>
      <c r="D10" s="373">
        <v>0</v>
      </c>
      <c r="E10" s="373">
        <v>0</v>
      </c>
      <c r="F10" s="371" t="s">
        <v>372</v>
      </c>
      <c r="G10" s="371" t="s">
        <v>372</v>
      </c>
      <c r="H10" s="371" t="s">
        <v>372</v>
      </c>
      <c r="I10" s="371" t="s">
        <v>372</v>
      </c>
      <c r="J10" s="371" t="s">
        <v>372</v>
      </c>
      <c r="K10" s="371" t="s">
        <v>372</v>
      </c>
      <c r="L10" s="371" t="s">
        <v>372</v>
      </c>
      <c r="M10" s="371" t="s">
        <v>372</v>
      </c>
    </row>
    <row r="11" spans="1:14" ht="24">
      <c r="A11" s="4"/>
      <c r="B11" s="433" t="s">
        <v>370</v>
      </c>
      <c r="C11" s="380" t="s">
        <v>308</v>
      </c>
      <c r="D11" s="373">
        <v>0</v>
      </c>
      <c r="E11" s="373">
        <v>0</v>
      </c>
      <c r="F11" s="371" t="s">
        <v>372</v>
      </c>
      <c r="G11" s="371" t="s">
        <v>372</v>
      </c>
      <c r="H11" s="371" t="s">
        <v>372</v>
      </c>
      <c r="I11" s="371" t="s">
        <v>372</v>
      </c>
      <c r="J11" s="371" t="s">
        <v>372</v>
      </c>
      <c r="K11" s="371" t="s">
        <v>372</v>
      </c>
      <c r="L11" s="371" t="s">
        <v>372</v>
      </c>
      <c r="M11" s="371" t="s">
        <v>372</v>
      </c>
    </row>
    <row r="12" spans="1:14" ht="24">
      <c r="A12" s="4"/>
      <c r="B12" s="433" t="s">
        <v>5</v>
      </c>
      <c r="C12" s="380" t="s">
        <v>308</v>
      </c>
      <c r="D12" s="381" t="s">
        <v>373</v>
      </c>
      <c r="E12" s="373">
        <v>0</v>
      </c>
      <c r="F12" s="371" t="s">
        <v>372</v>
      </c>
      <c r="G12" s="371" t="s">
        <v>372</v>
      </c>
      <c r="H12" s="371" t="s">
        <v>372</v>
      </c>
      <c r="I12" s="371" t="s">
        <v>372</v>
      </c>
      <c r="J12" s="371" t="s">
        <v>372</v>
      </c>
      <c r="K12" s="371" t="s">
        <v>372</v>
      </c>
      <c r="L12" s="371" t="s">
        <v>372</v>
      </c>
      <c r="M12" s="371" t="s">
        <v>372</v>
      </c>
    </row>
    <row r="13" spans="1:14" ht="24">
      <c r="A13" s="4"/>
      <c r="B13" s="433" t="s">
        <v>6</v>
      </c>
      <c r="C13" s="380" t="s">
        <v>308</v>
      </c>
      <c r="D13" s="373">
        <v>0</v>
      </c>
      <c r="E13" s="373">
        <v>0</v>
      </c>
      <c r="F13" s="371" t="s">
        <v>372</v>
      </c>
      <c r="G13" s="371" t="s">
        <v>372</v>
      </c>
      <c r="H13" s="371" t="s">
        <v>372</v>
      </c>
      <c r="I13" s="371" t="s">
        <v>372</v>
      </c>
      <c r="J13" s="371" t="s">
        <v>372</v>
      </c>
      <c r="K13" s="371" t="s">
        <v>372</v>
      </c>
      <c r="L13" s="371" t="s">
        <v>372</v>
      </c>
      <c r="M13" s="371" t="s">
        <v>372</v>
      </c>
    </row>
    <row r="14" spans="1:14" ht="24">
      <c r="A14" s="4"/>
      <c r="B14" s="433" t="s">
        <v>371</v>
      </c>
      <c r="C14" s="380" t="s">
        <v>308</v>
      </c>
      <c r="D14" s="373">
        <v>0</v>
      </c>
      <c r="E14" s="373">
        <v>0</v>
      </c>
      <c r="F14" s="371" t="s">
        <v>372</v>
      </c>
      <c r="G14" s="371" t="s">
        <v>372</v>
      </c>
      <c r="H14" s="371" t="s">
        <v>372</v>
      </c>
      <c r="I14" s="371" t="s">
        <v>372</v>
      </c>
      <c r="J14" s="371" t="s">
        <v>372</v>
      </c>
      <c r="K14" s="371" t="s">
        <v>372</v>
      </c>
      <c r="L14" s="371" t="s">
        <v>372</v>
      </c>
      <c r="M14" s="371" t="s">
        <v>372</v>
      </c>
    </row>
    <row r="15" spans="1:14" ht="24">
      <c r="A15" s="4"/>
      <c r="B15" s="433" t="s">
        <v>8</v>
      </c>
      <c r="C15" s="380" t="s">
        <v>308</v>
      </c>
      <c r="D15" s="374">
        <v>0</v>
      </c>
      <c r="E15" s="374">
        <v>0</v>
      </c>
      <c r="F15" s="371" t="s">
        <v>372</v>
      </c>
      <c r="G15" s="371" t="s">
        <v>372</v>
      </c>
      <c r="H15" s="371" t="s">
        <v>372</v>
      </c>
      <c r="I15" s="371" t="s">
        <v>372</v>
      </c>
      <c r="J15" s="371" t="s">
        <v>372</v>
      </c>
      <c r="K15" s="371" t="s">
        <v>372</v>
      </c>
      <c r="L15" s="371" t="s">
        <v>372</v>
      </c>
      <c r="M15" s="371" t="s">
        <v>372</v>
      </c>
    </row>
    <row r="16" spans="1:14" ht="24">
      <c r="A16" s="4"/>
      <c r="B16" s="433" t="s">
        <v>9</v>
      </c>
      <c r="C16" s="380" t="s">
        <v>308</v>
      </c>
      <c r="D16" s="374">
        <v>0</v>
      </c>
      <c r="E16" s="374">
        <v>0</v>
      </c>
      <c r="F16" s="371" t="s">
        <v>372</v>
      </c>
      <c r="G16" s="371" t="s">
        <v>372</v>
      </c>
      <c r="H16" s="371" t="s">
        <v>372</v>
      </c>
      <c r="I16" s="371" t="s">
        <v>372</v>
      </c>
      <c r="J16" s="371" t="s">
        <v>372</v>
      </c>
      <c r="K16" s="371" t="s">
        <v>372</v>
      </c>
      <c r="L16" s="371" t="s">
        <v>372</v>
      </c>
      <c r="M16" s="371" t="s">
        <v>372</v>
      </c>
    </row>
    <row r="17" spans="1:13" ht="24">
      <c r="A17" s="4"/>
      <c r="B17" s="433" t="s">
        <v>10</v>
      </c>
      <c r="C17" s="380" t="s">
        <v>308</v>
      </c>
      <c r="D17" s="374">
        <v>0</v>
      </c>
      <c r="E17" s="374">
        <v>0</v>
      </c>
      <c r="F17" s="371" t="s">
        <v>372</v>
      </c>
      <c r="G17" s="371" t="s">
        <v>372</v>
      </c>
      <c r="H17" s="371" t="s">
        <v>372</v>
      </c>
      <c r="I17" s="371" t="s">
        <v>372</v>
      </c>
      <c r="J17" s="371" t="s">
        <v>372</v>
      </c>
      <c r="K17" s="371" t="s">
        <v>372</v>
      </c>
      <c r="L17" s="371" t="s">
        <v>372</v>
      </c>
      <c r="M17" s="371" t="s">
        <v>372</v>
      </c>
    </row>
    <row r="18" spans="1:13" ht="24">
      <c r="A18" s="4"/>
      <c r="B18" s="433" t="s">
        <v>11</v>
      </c>
      <c r="C18" s="380" t="s">
        <v>308</v>
      </c>
      <c r="D18" s="374">
        <v>0</v>
      </c>
      <c r="E18" s="374">
        <v>0</v>
      </c>
      <c r="F18" s="371" t="s">
        <v>372</v>
      </c>
      <c r="G18" s="371" t="s">
        <v>372</v>
      </c>
      <c r="H18" s="371" t="s">
        <v>372</v>
      </c>
      <c r="I18" s="371" t="s">
        <v>372</v>
      </c>
      <c r="J18" s="371" t="s">
        <v>372</v>
      </c>
      <c r="K18" s="371" t="s">
        <v>372</v>
      </c>
      <c r="L18" s="371" t="s">
        <v>372</v>
      </c>
      <c r="M18" s="371" t="s">
        <v>372</v>
      </c>
    </row>
    <row r="19" spans="1:13" ht="24">
      <c r="A19" s="4"/>
      <c r="B19" s="433" t="s">
        <v>12</v>
      </c>
      <c r="C19" s="380" t="s">
        <v>308</v>
      </c>
      <c r="D19" s="374">
        <v>0</v>
      </c>
      <c r="E19" s="374">
        <v>0</v>
      </c>
      <c r="F19" s="371" t="s">
        <v>372</v>
      </c>
      <c r="G19" s="371" t="s">
        <v>372</v>
      </c>
      <c r="H19" s="371" t="s">
        <v>372</v>
      </c>
      <c r="I19" s="371" t="s">
        <v>372</v>
      </c>
      <c r="J19" s="371" t="s">
        <v>372</v>
      </c>
      <c r="K19" s="371" t="s">
        <v>372</v>
      </c>
      <c r="L19" s="371" t="s">
        <v>372</v>
      </c>
      <c r="M19" s="371" t="s">
        <v>372</v>
      </c>
    </row>
    <row r="20" spans="1:13" ht="24">
      <c r="A20" s="4"/>
      <c r="B20" s="433" t="s">
        <v>13</v>
      </c>
      <c r="C20" s="380" t="s">
        <v>308</v>
      </c>
      <c r="D20" s="374">
        <v>0</v>
      </c>
      <c r="E20" s="374">
        <v>0</v>
      </c>
      <c r="F20" s="371" t="s">
        <v>372</v>
      </c>
      <c r="G20" s="371" t="s">
        <v>372</v>
      </c>
      <c r="H20" s="371" t="s">
        <v>372</v>
      </c>
      <c r="I20" s="371" t="s">
        <v>372</v>
      </c>
      <c r="J20" s="371" t="s">
        <v>372</v>
      </c>
      <c r="K20" s="371" t="s">
        <v>372</v>
      </c>
      <c r="L20" s="371" t="s">
        <v>372</v>
      </c>
      <c r="M20" s="371" t="s">
        <v>372</v>
      </c>
    </row>
    <row r="21" spans="1:13" ht="24">
      <c r="A21" s="4"/>
      <c r="B21" s="433" t="s">
        <v>14</v>
      </c>
      <c r="C21" s="380" t="s">
        <v>308</v>
      </c>
      <c r="D21" s="374">
        <v>0</v>
      </c>
      <c r="E21" s="374">
        <v>0</v>
      </c>
      <c r="F21" s="371" t="s">
        <v>372</v>
      </c>
      <c r="G21" s="371" t="s">
        <v>372</v>
      </c>
      <c r="H21" s="371" t="s">
        <v>372</v>
      </c>
      <c r="I21" s="371" t="s">
        <v>372</v>
      </c>
      <c r="J21" s="371" t="s">
        <v>372</v>
      </c>
      <c r="K21" s="371" t="s">
        <v>372</v>
      </c>
      <c r="L21" s="371" t="s">
        <v>372</v>
      </c>
      <c r="M21" s="371" t="s">
        <v>372</v>
      </c>
    </row>
    <row r="22" spans="1:13" ht="24">
      <c r="A22" s="4"/>
      <c r="B22" s="433" t="s">
        <v>15</v>
      </c>
      <c r="C22" s="380" t="s">
        <v>308</v>
      </c>
      <c r="D22" s="374">
        <v>0</v>
      </c>
      <c r="E22" s="374">
        <v>0</v>
      </c>
      <c r="F22" s="371" t="s">
        <v>372</v>
      </c>
      <c r="G22" s="371" t="s">
        <v>372</v>
      </c>
      <c r="H22" s="371" t="s">
        <v>372</v>
      </c>
      <c r="I22" s="371" t="s">
        <v>372</v>
      </c>
      <c r="J22" s="371" t="s">
        <v>372</v>
      </c>
      <c r="K22" s="371" t="s">
        <v>372</v>
      </c>
      <c r="L22" s="371" t="s">
        <v>372</v>
      </c>
      <c r="M22" s="371" t="s">
        <v>372</v>
      </c>
    </row>
    <row r="23" spans="1:13" ht="24">
      <c r="A23" s="4"/>
      <c r="B23" s="433" t="s">
        <v>172</v>
      </c>
      <c r="C23" s="380" t="s">
        <v>308</v>
      </c>
      <c r="D23" s="374">
        <v>0</v>
      </c>
      <c r="E23" s="374">
        <v>0</v>
      </c>
      <c r="F23" s="371" t="s">
        <v>372</v>
      </c>
      <c r="G23" s="371" t="s">
        <v>372</v>
      </c>
      <c r="H23" s="371" t="s">
        <v>372</v>
      </c>
      <c r="I23" s="371" t="s">
        <v>372</v>
      </c>
      <c r="J23" s="371" t="s">
        <v>372</v>
      </c>
      <c r="K23" s="371" t="s">
        <v>372</v>
      </c>
      <c r="L23" s="371" t="s">
        <v>372</v>
      </c>
      <c r="M23" s="371" t="s">
        <v>372</v>
      </c>
    </row>
    <row r="24" spans="1:13" ht="24">
      <c r="A24" s="4"/>
      <c r="B24" s="433" t="s">
        <v>17</v>
      </c>
      <c r="C24" s="380" t="s">
        <v>308</v>
      </c>
      <c r="D24" s="374">
        <v>0</v>
      </c>
      <c r="E24" s="374">
        <v>0</v>
      </c>
      <c r="F24" s="371" t="s">
        <v>372</v>
      </c>
      <c r="G24" s="371" t="s">
        <v>372</v>
      </c>
      <c r="H24" s="371" t="s">
        <v>372</v>
      </c>
      <c r="I24" s="371" t="s">
        <v>372</v>
      </c>
      <c r="J24" s="371" t="s">
        <v>372</v>
      </c>
      <c r="K24" s="371" t="s">
        <v>372</v>
      </c>
      <c r="L24" s="371" t="s">
        <v>372</v>
      </c>
      <c r="M24" s="371" t="s">
        <v>372</v>
      </c>
    </row>
    <row r="25" spans="1:13" ht="24">
      <c r="A25" s="4"/>
      <c r="B25" s="433" t="s">
        <v>18</v>
      </c>
      <c r="C25" s="380" t="s">
        <v>308</v>
      </c>
      <c r="D25" s="374">
        <v>0</v>
      </c>
      <c r="E25" s="374">
        <v>0</v>
      </c>
      <c r="F25" s="371" t="s">
        <v>372</v>
      </c>
      <c r="G25" s="371" t="s">
        <v>372</v>
      </c>
      <c r="H25" s="371" t="s">
        <v>372</v>
      </c>
      <c r="I25" s="371" t="s">
        <v>372</v>
      </c>
      <c r="J25" s="371" t="s">
        <v>372</v>
      </c>
      <c r="K25" s="371" t="s">
        <v>372</v>
      </c>
      <c r="L25" s="371" t="s">
        <v>372</v>
      </c>
      <c r="M25" s="371" t="s">
        <v>372</v>
      </c>
    </row>
    <row r="26" spans="1:13" ht="24">
      <c r="A26" s="4"/>
      <c r="B26" s="433" t="s">
        <v>19</v>
      </c>
      <c r="C26" s="380" t="s">
        <v>308</v>
      </c>
      <c r="D26" s="374">
        <v>0</v>
      </c>
      <c r="E26" s="374">
        <v>0</v>
      </c>
      <c r="F26" s="371" t="s">
        <v>372</v>
      </c>
      <c r="G26" s="371" t="s">
        <v>372</v>
      </c>
      <c r="H26" s="371" t="s">
        <v>372</v>
      </c>
      <c r="I26" s="371" t="s">
        <v>372</v>
      </c>
      <c r="J26" s="371" t="s">
        <v>372</v>
      </c>
      <c r="K26" s="371" t="s">
        <v>372</v>
      </c>
      <c r="L26" s="371" t="s">
        <v>372</v>
      </c>
      <c r="M26" s="371" t="s">
        <v>372</v>
      </c>
    </row>
    <row r="27" spans="1:13" ht="24">
      <c r="A27" s="4"/>
      <c r="B27" s="433" t="s">
        <v>222</v>
      </c>
      <c r="C27" s="380" t="s">
        <v>308</v>
      </c>
      <c r="D27" s="374">
        <v>0</v>
      </c>
      <c r="E27" s="374">
        <v>0</v>
      </c>
      <c r="F27" s="371" t="s">
        <v>372</v>
      </c>
      <c r="G27" s="371" t="s">
        <v>372</v>
      </c>
      <c r="H27" s="371" t="s">
        <v>372</v>
      </c>
      <c r="I27" s="371" t="s">
        <v>372</v>
      </c>
      <c r="J27" s="371" t="s">
        <v>372</v>
      </c>
      <c r="K27" s="371" t="s">
        <v>372</v>
      </c>
      <c r="L27" s="371" t="s">
        <v>372</v>
      </c>
      <c r="M27" s="371" t="s">
        <v>372</v>
      </c>
    </row>
    <row r="28" spans="1:13" ht="24">
      <c r="A28" s="4"/>
      <c r="B28" s="433" t="s">
        <v>223</v>
      </c>
      <c r="C28" s="380" t="s">
        <v>308</v>
      </c>
      <c r="D28" s="374">
        <v>0</v>
      </c>
      <c r="E28" s="374">
        <v>0</v>
      </c>
      <c r="F28" s="371" t="s">
        <v>372</v>
      </c>
      <c r="G28" s="371" t="s">
        <v>372</v>
      </c>
      <c r="H28" s="371" t="s">
        <v>372</v>
      </c>
      <c r="I28" s="371" t="s">
        <v>372</v>
      </c>
      <c r="J28" s="371" t="s">
        <v>372</v>
      </c>
      <c r="K28" s="371" t="s">
        <v>372</v>
      </c>
      <c r="L28" s="371" t="s">
        <v>372</v>
      </c>
      <c r="M28" s="371" t="s">
        <v>372</v>
      </c>
    </row>
    <row r="29" spans="1:13" ht="24">
      <c r="A29" s="4"/>
      <c r="B29" s="433" t="s">
        <v>241</v>
      </c>
      <c r="C29" s="380" t="s">
        <v>308</v>
      </c>
      <c r="D29" s="374">
        <v>0</v>
      </c>
      <c r="E29" s="374">
        <v>0</v>
      </c>
      <c r="F29" s="371" t="s">
        <v>372</v>
      </c>
      <c r="G29" s="371" t="s">
        <v>372</v>
      </c>
      <c r="H29" s="371" t="s">
        <v>372</v>
      </c>
      <c r="I29" s="371" t="s">
        <v>372</v>
      </c>
      <c r="J29" s="371" t="s">
        <v>372</v>
      </c>
      <c r="K29" s="371" t="s">
        <v>372</v>
      </c>
      <c r="L29" s="371" t="s">
        <v>372</v>
      </c>
      <c r="M29" s="371" t="s">
        <v>372</v>
      </c>
    </row>
    <row r="30" spans="1:13" ht="24">
      <c r="A30" s="4"/>
      <c r="B30" s="433" t="s">
        <v>242</v>
      </c>
      <c r="C30" s="380" t="s">
        <v>308</v>
      </c>
      <c r="D30" s="374">
        <v>0</v>
      </c>
      <c r="E30" s="374">
        <v>0</v>
      </c>
      <c r="F30" s="371" t="s">
        <v>372</v>
      </c>
      <c r="G30" s="371" t="s">
        <v>372</v>
      </c>
      <c r="H30" s="371" t="s">
        <v>372</v>
      </c>
      <c r="I30" s="371" t="s">
        <v>372</v>
      </c>
      <c r="J30" s="371" t="s">
        <v>372</v>
      </c>
      <c r="K30" s="371" t="s">
        <v>372</v>
      </c>
      <c r="L30" s="371" t="s">
        <v>372</v>
      </c>
      <c r="M30" s="371" t="s">
        <v>372</v>
      </c>
    </row>
    <row r="31" spans="1:13" ht="24">
      <c r="A31" s="4"/>
      <c r="B31" s="433" t="s">
        <v>219</v>
      </c>
      <c r="C31" s="380" t="s">
        <v>308</v>
      </c>
      <c r="D31" s="374">
        <v>0</v>
      </c>
      <c r="E31" s="374">
        <v>0</v>
      </c>
      <c r="F31" s="371" t="s">
        <v>372</v>
      </c>
      <c r="G31" s="371" t="s">
        <v>372</v>
      </c>
      <c r="H31" s="371" t="s">
        <v>372</v>
      </c>
      <c r="I31" s="371" t="s">
        <v>372</v>
      </c>
      <c r="J31" s="371" t="s">
        <v>372</v>
      </c>
      <c r="K31" s="371" t="s">
        <v>372</v>
      </c>
      <c r="L31" s="371" t="s">
        <v>372</v>
      </c>
      <c r="M31" s="371" t="s">
        <v>372</v>
      </c>
    </row>
    <row r="32" spans="1:13" ht="24">
      <c r="A32" s="4"/>
      <c r="B32" s="433" t="s">
        <v>224</v>
      </c>
      <c r="C32" s="380" t="s">
        <v>308</v>
      </c>
      <c r="D32" s="374">
        <v>0</v>
      </c>
      <c r="E32" s="374">
        <v>0</v>
      </c>
      <c r="F32" s="371" t="s">
        <v>372</v>
      </c>
      <c r="G32" s="371" t="s">
        <v>372</v>
      </c>
      <c r="H32" s="371" t="s">
        <v>372</v>
      </c>
      <c r="I32" s="371" t="s">
        <v>372</v>
      </c>
      <c r="J32" s="371" t="s">
        <v>372</v>
      </c>
      <c r="K32" s="371" t="s">
        <v>372</v>
      </c>
      <c r="L32" s="371" t="s">
        <v>372</v>
      </c>
      <c r="M32" s="371" t="s">
        <v>372</v>
      </c>
    </row>
    <row r="33" spans="1:13" ht="24">
      <c r="A33" s="268" t="s">
        <v>313</v>
      </c>
      <c r="B33" s="434" t="s">
        <v>268</v>
      </c>
      <c r="C33" s="380" t="s">
        <v>308</v>
      </c>
      <c r="D33" s="366" t="s">
        <v>312</v>
      </c>
      <c r="E33" s="366">
        <v>0</v>
      </c>
      <c r="F33" s="622" t="s">
        <v>372</v>
      </c>
      <c r="G33" s="622" t="s">
        <v>372</v>
      </c>
      <c r="H33" s="622" t="s">
        <v>372</v>
      </c>
      <c r="I33" s="622" t="s">
        <v>372</v>
      </c>
      <c r="J33" s="622" t="s">
        <v>372</v>
      </c>
      <c r="K33" s="622" t="s">
        <v>372</v>
      </c>
      <c r="L33" s="622" t="s">
        <v>372</v>
      </c>
      <c r="M33" s="622" t="s">
        <v>372</v>
      </c>
    </row>
    <row r="34" spans="1:13">
      <c r="B34" s="658" t="s">
        <v>625</v>
      </c>
    </row>
  </sheetData>
  <mergeCells count="6">
    <mergeCell ref="A4:A5"/>
    <mergeCell ref="B4:B5"/>
    <mergeCell ref="C4:C5"/>
    <mergeCell ref="D4:M4"/>
    <mergeCell ref="A1:N1"/>
    <mergeCell ref="A3:M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workbookViewId="0">
      <selection activeCell="B35" sqref="B35"/>
    </sheetView>
  </sheetViews>
  <sheetFormatPr defaultRowHeight="15"/>
  <cols>
    <col min="2" max="2" width="18.28515625" customWidth="1"/>
    <col min="3" max="3" width="20.5703125" customWidth="1"/>
    <col min="13" max="13" width="10.42578125" customWidth="1"/>
  </cols>
  <sheetData>
    <row r="1" spans="1:14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ht="15.75">
      <c r="A2" s="424" t="s">
        <v>196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786" t="s">
        <v>388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spans="1:14" ht="60.75" customHeight="1">
      <c r="A4" s="741" t="s">
        <v>106</v>
      </c>
      <c r="B4" s="741" t="s">
        <v>107</v>
      </c>
      <c r="C4" s="741" t="s">
        <v>153</v>
      </c>
      <c r="D4" s="742" t="s">
        <v>109</v>
      </c>
      <c r="E4" s="742"/>
      <c r="F4" s="742"/>
      <c r="G4" s="742"/>
      <c r="H4" s="742"/>
      <c r="I4" s="742"/>
      <c r="J4" s="742"/>
      <c r="K4" s="742"/>
      <c r="L4" s="742"/>
      <c r="M4" s="742"/>
    </row>
    <row r="5" spans="1:14">
      <c r="A5" s="741"/>
      <c r="B5" s="741"/>
      <c r="C5" s="741"/>
      <c r="D5" s="348">
        <v>2011</v>
      </c>
      <c r="E5" s="348">
        <v>2012</v>
      </c>
      <c r="F5" s="348">
        <v>2013</v>
      </c>
      <c r="G5" s="348">
        <v>2014</v>
      </c>
      <c r="H5" s="348">
        <v>2015</v>
      </c>
      <c r="I5" s="348">
        <v>2016</v>
      </c>
      <c r="J5" s="348">
        <v>2017</v>
      </c>
      <c r="K5" s="348">
        <v>2018</v>
      </c>
      <c r="L5" s="348">
        <v>2019</v>
      </c>
      <c r="M5" s="348">
        <v>2020</v>
      </c>
    </row>
    <row r="6" spans="1:14">
      <c r="A6" s="270">
        <v>1</v>
      </c>
      <c r="B6" s="270">
        <v>2</v>
      </c>
      <c r="C6" s="270">
        <v>3</v>
      </c>
      <c r="D6" s="270">
        <v>4</v>
      </c>
      <c r="E6" s="270">
        <v>5</v>
      </c>
      <c r="F6" s="270">
        <v>6</v>
      </c>
      <c r="G6" s="270">
        <v>7</v>
      </c>
      <c r="H6" s="270">
        <v>8</v>
      </c>
      <c r="I6" s="270">
        <v>9</v>
      </c>
      <c r="J6" s="270">
        <v>10</v>
      </c>
      <c r="K6" s="270">
        <v>11</v>
      </c>
      <c r="L6" s="270">
        <v>12</v>
      </c>
      <c r="M6" s="270">
        <v>13</v>
      </c>
    </row>
    <row r="7" spans="1:14" ht="24">
      <c r="A7" s="370"/>
      <c r="B7" s="369" t="s">
        <v>0</v>
      </c>
      <c r="C7" s="380" t="s">
        <v>308</v>
      </c>
      <c r="D7" s="371">
        <v>0</v>
      </c>
      <c r="E7" s="371">
        <v>0</v>
      </c>
      <c r="F7" s="371" t="s">
        <v>372</v>
      </c>
      <c r="G7" s="371" t="s">
        <v>372</v>
      </c>
      <c r="H7" s="371" t="s">
        <v>372</v>
      </c>
      <c r="I7" s="371" t="s">
        <v>372</v>
      </c>
      <c r="J7" s="371" t="s">
        <v>372</v>
      </c>
      <c r="K7" s="371" t="s">
        <v>372</v>
      </c>
      <c r="L7" s="371" t="s">
        <v>372</v>
      </c>
      <c r="M7" s="371" t="s">
        <v>372</v>
      </c>
    </row>
    <row r="8" spans="1:14" ht="24">
      <c r="A8" s="370"/>
      <c r="B8" s="369" t="s">
        <v>1</v>
      </c>
      <c r="C8" s="380" t="s">
        <v>308</v>
      </c>
      <c r="D8" s="372">
        <v>0</v>
      </c>
      <c r="E8" s="372">
        <v>0</v>
      </c>
      <c r="F8" s="371" t="s">
        <v>372</v>
      </c>
      <c r="G8" s="371" t="s">
        <v>372</v>
      </c>
      <c r="H8" s="371" t="s">
        <v>372</v>
      </c>
      <c r="I8" s="371" t="s">
        <v>372</v>
      </c>
      <c r="J8" s="371" t="s">
        <v>372</v>
      </c>
      <c r="K8" s="371" t="s">
        <v>372</v>
      </c>
      <c r="L8" s="371" t="s">
        <v>372</v>
      </c>
      <c r="M8" s="371" t="s">
        <v>372</v>
      </c>
    </row>
    <row r="9" spans="1:14" ht="24">
      <c r="A9" s="370"/>
      <c r="B9" s="369" t="s">
        <v>2</v>
      </c>
      <c r="C9" s="380" t="s">
        <v>308</v>
      </c>
      <c r="D9" s="372">
        <v>0</v>
      </c>
      <c r="E9" s="372">
        <v>0</v>
      </c>
      <c r="F9" s="371" t="s">
        <v>372</v>
      </c>
      <c r="G9" s="371" t="s">
        <v>372</v>
      </c>
      <c r="H9" s="371" t="s">
        <v>372</v>
      </c>
      <c r="I9" s="371" t="s">
        <v>372</v>
      </c>
      <c r="J9" s="371" t="s">
        <v>372</v>
      </c>
      <c r="K9" s="371" t="s">
        <v>372</v>
      </c>
      <c r="L9" s="371" t="s">
        <v>372</v>
      </c>
      <c r="M9" s="371" t="s">
        <v>372</v>
      </c>
    </row>
    <row r="10" spans="1:14" ht="24">
      <c r="A10" s="370"/>
      <c r="B10" s="369" t="s">
        <v>3</v>
      </c>
      <c r="C10" s="380" t="s">
        <v>308</v>
      </c>
      <c r="D10" s="373">
        <v>0</v>
      </c>
      <c r="E10" s="373">
        <v>0</v>
      </c>
      <c r="F10" s="371" t="s">
        <v>372</v>
      </c>
      <c r="G10" s="371" t="s">
        <v>372</v>
      </c>
      <c r="H10" s="371" t="s">
        <v>372</v>
      </c>
      <c r="I10" s="371" t="s">
        <v>372</v>
      </c>
      <c r="J10" s="371" t="s">
        <v>372</v>
      </c>
      <c r="K10" s="371" t="s">
        <v>372</v>
      </c>
      <c r="L10" s="371" t="s">
        <v>372</v>
      </c>
      <c r="M10" s="371" t="s">
        <v>372</v>
      </c>
    </row>
    <row r="11" spans="1:14" ht="24">
      <c r="A11" s="370"/>
      <c r="B11" s="369" t="s">
        <v>370</v>
      </c>
      <c r="C11" s="380" t="s">
        <v>308</v>
      </c>
      <c r="D11" s="373">
        <v>0</v>
      </c>
      <c r="E11" s="373">
        <v>0</v>
      </c>
      <c r="F11" s="371" t="s">
        <v>372</v>
      </c>
      <c r="G11" s="371" t="s">
        <v>372</v>
      </c>
      <c r="H11" s="371" t="s">
        <v>372</v>
      </c>
      <c r="I11" s="371" t="s">
        <v>372</v>
      </c>
      <c r="J11" s="371" t="s">
        <v>372</v>
      </c>
      <c r="K11" s="371" t="s">
        <v>372</v>
      </c>
      <c r="L11" s="371" t="s">
        <v>372</v>
      </c>
      <c r="M11" s="371" t="s">
        <v>372</v>
      </c>
    </row>
    <row r="12" spans="1:14" ht="24">
      <c r="A12" s="370"/>
      <c r="B12" s="369" t="s">
        <v>5</v>
      </c>
      <c r="C12" s="380" t="s">
        <v>308</v>
      </c>
      <c r="D12" s="373">
        <v>0</v>
      </c>
      <c r="E12" s="373">
        <v>0</v>
      </c>
      <c r="F12" s="371" t="s">
        <v>372</v>
      </c>
      <c r="G12" s="371" t="s">
        <v>372</v>
      </c>
      <c r="H12" s="371" t="s">
        <v>372</v>
      </c>
      <c r="I12" s="371" t="s">
        <v>372</v>
      </c>
      <c r="J12" s="371" t="s">
        <v>372</v>
      </c>
      <c r="K12" s="371" t="s">
        <v>372</v>
      </c>
      <c r="L12" s="371" t="s">
        <v>372</v>
      </c>
      <c r="M12" s="371" t="s">
        <v>372</v>
      </c>
    </row>
    <row r="13" spans="1:14" ht="24">
      <c r="A13" s="370"/>
      <c r="B13" s="369" t="s">
        <v>6</v>
      </c>
      <c r="C13" s="380" t="s">
        <v>308</v>
      </c>
      <c r="D13" s="373">
        <v>0</v>
      </c>
      <c r="E13" s="373">
        <v>0</v>
      </c>
      <c r="F13" s="371" t="s">
        <v>372</v>
      </c>
      <c r="G13" s="371" t="s">
        <v>372</v>
      </c>
      <c r="H13" s="371" t="s">
        <v>372</v>
      </c>
      <c r="I13" s="371" t="s">
        <v>372</v>
      </c>
      <c r="J13" s="371" t="s">
        <v>372</v>
      </c>
      <c r="K13" s="371" t="s">
        <v>372</v>
      </c>
      <c r="L13" s="371" t="s">
        <v>372</v>
      </c>
      <c r="M13" s="371" t="s">
        <v>372</v>
      </c>
    </row>
    <row r="14" spans="1:14" ht="24">
      <c r="A14" s="370"/>
      <c r="B14" s="369" t="s">
        <v>371</v>
      </c>
      <c r="C14" s="380" t="s">
        <v>308</v>
      </c>
      <c r="D14" s="373">
        <v>0</v>
      </c>
      <c r="E14" s="373">
        <v>0</v>
      </c>
      <c r="F14" s="371" t="s">
        <v>372</v>
      </c>
      <c r="G14" s="371" t="s">
        <v>372</v>
      </c>
      <c r="H14" s="371" t="s">
        <v>372</v>
      </c>
      <c r="I14" s="371" t="s">
        <v>372</v>
      </c>
      <c r="J14" s="371" t="s">
        <v>372</v>
      </c>
      <c r="K14" s="371" t="s">
        <v>372</v>
      </c>
      <c r="L14" s="371" t="s">
        <v>372</v>
      </c>
      <c r="M14" s="371" t="s">
        <v>372</v>
      </c>
    </row>
    <row r="15" spans="1:14" ht="24">
      <c r="A15" s="370"/>
      <c r="B15" s="369" t="s">
        <v>8</v>
      </c>
      <c r="C15" s="380" t="s">
        <v>308</v>
      </c>
      <c r="D15" s="374">
        <v>0</v>
      </c>
      <c r="E15" s="374">
        <v>0</v>
      </c>
      <c r="F15" s="371" t="s">
        <v>372</v>
      </c>
      <c r="G15" s="371" t="s">
        <v>372</v>
      </c>
      <c r="H15" s="371" t="s">
        <v>372</v>
      </c>
      <c r="I15" s="371" t="s">
        <v>372</v>
      </c>
      <c r="J15" s="371" t="s">
        <v>372</v>
      </c>
      <c r="K15" s="371" t="s">
        <v>372</v>
      </c>
      <c r="L15" s="371" t="s">
        <v>372</v>
      </c>
      <c r="M15" s="371" t="s">
        <v>372</v>
      </c>
    </row>
    <row r="16" spans="1:14" ht="24">
      <c r="A16" s="370"/>
      <c r="B16" s="369" t="s">
        <v>9</v>
      </c>
      <c r="C16" s="380" t="s">
        <v>308</v>
      </c>
      <c r="D16" s="374">
        <v>0</v>
      </c>
      <c r="E16" s="374">
        <v>0</v>
      </c>
      <c r="F16" s="371" t="s">
        <v>372</v>
      </c>
      <c r="G16" s="371" t="s">
        <v>372</v>
      </c>
      <c r="H16" s="371" t="s">
        <v>372</v>
      </c>
      <c r="I16" s="371" t="s">
        <v>372</v>
      </c>
      <c r="J16" s="371" t="s">
        <v>372</v>
      </c>
      <c r="K16" s="371" t="s">
        <v>372</v>
      </c>
      <c r="L16" s="371" t="s">
        <v>372</v>
      </c>
      <c r="M16" s="371" t="s">
        <v>372</v>
      </c>
    </row>
    <row r="17" spans="1:13" ht="24">
      <c r="A17" s="370"/>
      <c r="B17" s="369" t="s">
        <v>10</v>
      </c>
      <c r="C17" s="380" t="s">
        <v>308</v>
      </c>
      <c r="D17" s="374">
        <v>0</v>
      </c>
      <c r="E17" s="374">
        <v>0</v>
      </c>
      <c r="F17" s="371" t="s">
        <v>372</v>
      </c>
      <c r="G17" s="371" t="s">
        <v>372</v>
      </c>
      <c r="H17" s="371" t="s">
        <v>372</v>
      </c>
      <c r="I17" s="371" t="s">
        <v>372</v>
      </c>
      <c r="J17" s="371" t="s">
        <v>372</v>
      </c>
      <c r="K17" s="371" t="s">
        <v>372</v>
      </c>
      <c r="L17" s="371" t="s">
        <v>372</v>
      </c>
      <c r="M17" s="371" t="s">
        <v>372</v>
      </c>
    </row>
    <row r="18" spans="1:13" ht="24">
      <c r="A18" s="370"/>
      <c r="B18" s="369" t="s">
        <v>11</v>
      </c>
      <c r="C18" s="380" t="s">
        <v>308</v>
      </c>
      <c r="D18" s="374">
        <v>0</v>
      </c>
      <c r="E18" s="374">
        <v>0</v>
      </c>
      <c r="F18" s="371" t="s">
        <v>372</v>
      </c>
      <c r="G18" s="371" t="s">
        <v>372</v>
      </c>
      <c r="H18" s="371" t="s">
        <v>372</v>
      </c>
      <c r="I18" s="371" t="s">
        <v>372</v>
      </c>
      <c r="J18" s="371" t="s">
        <v>372</v>
      </c>
      <c r="K18" s="371" t="s">
        <v>372</v>
      </c>
      <c r="L18" s="371" t="s">
        <v>372</v>
      </c>
      <c r="M18" s="371" t="s">
        <v>372</v>
      </c>
    </row>
    <row r="19" spans="1:13" ht="24">
      <c r="A19" s="370"/>
      <c r="B19" s="369" t="s">
        <v>12</v>
      </c>
      <c r="C19" s="380" t="s">
        <v>308</v>
      </c>
      <c r="D19" s="374">
        <v>0</v>
      </c>
      <c r="E19" s="374">
        <v>0</v>
      </c>
      <c r="F19" s="371" t="s">
        <v>372</v>
      </c>
      <c r="G19" s="371" t="s">
        <v>372</v>
      </c>
      <c r="H19" s="371" t="s">
        <v>372</v>
      </c>
      <c r="I19" s="371" t="s">
        <v>372</v>
      </c>
      <c r="J19" s="371" t="s">
        <v>372</v>
      </c>
      <c r="K19" s="371" t="s">
        <v>372</v>
      </c>
      <c r="L19" s="371" t="s">
        <v>372</v>
      </c>
      <c r="M19" s="371" t="s">
        <v>372</v>
      </c>
    </row>
    <row r="20" spans="1:13" ht="24">
      <c r="A20" s="370"/>
      <c r="B20" s="369" t="s">
        <v>13</v>
      </c>
      <c r="C20" s="380" t="s">
        <v>308</v>
      </c>
      <c r="D20" s="374">
        <v>0</v>
      </c>
      <c r="E20" s="374">
        <v>0</v>
      </c>
      <c r="F20" s="371" t="s">
        <v>372</v>
      </c>
      <c r="G20" s="371" t="s">
        <v>372</v>
      </c>
      <c r="H20" s="371" t="s">
        <v>372</v>
      </c>
      <c r="I20" s="371" t="s">
        <v>372</v>
      </c>
      <c r="J20" s="371" t="s">
        <v>372</v>
      </c>
      <c r="K20" s="371" t="s">
        <v>372</v>
      </c>
      <c r="L20" s="371" t="s">
        <v>372</v>
      </c>
      <c r="M20" s="371" t="s">
        <v>372</v>
      </c>
    </row>
    <row r="21" spans="1:13" ht="24">
      <c r="A21" s="370"/>
      <c r="B21" s="369" t="s">
        <v>14</v>
      </c>
      <c r="C21" s="380" t="s">
        <v>308</v>
      </c>
      <c r="D21" s="374">
        <v>0</v>
      </c>
      <c r="E21" s="374">
        <v>0</v>
      </c>
      <c r="F21" s="371" t="s">
        <v>372</v>
      </c>
      <c r="G21" s="371" t="s">
        <v>372</v>
      </c>
      <c r="H21" s="371" t="s">
        <v>372</v>
      </c>
      <c r="I21" s="371" t="s">
        <v>372</v>
      </c>
      <c r="J21" s="371" t="s">
        <v>372</v>
      </c>
      <c r="K21" s="371" t="s">
        <v>372</v>
      </c>
      <c r="L21" s="371" t="s">
        <v>372</v>
      </c>
      <c r="M21" s="371" t="s">
        <v>372</v>
      </c>
    </row>
    <row r="22" spans="1:13" ht="24">
      <c r="A22" s="370"/>
      <c r="B22" s="369" t="s">
        <v>15</v>
      </c>
      <c r="C22" s="380" t="s">
        <v>308</v>
      </c>
      <c r="D22" s="374">
        <v>0</v>
      </c>
      <c r="E22" s="374">
        <v>0</v>
      </c>
      <c r="F22" s="371" t="s">
        <v>372</v>
      </c>
      <c r="G22" s="371" t="s">
        <v>372</v>
      </c>
      <c r="H22" s="371" t="s">
        <v>372</v>
      </c>
      <c r="I22" s="371" t="s">
        <v>372</v>
      </c>
      <c r="J22" s="371" t="s">
        <v>372</v>
      </c>
      <c r="K22" s="371" t="s">
        <v>372</v>
      </c>
      <c r="L22" s="371" t="s">
        <v>372</v>
      </c>
      <c r="M22" s="371" t="s">
        <v>372</v>
      </c>
    </row>
    <row r="23" spans="1:13" ht="24">
      <c r="A23" s="370"/>
      <c r="B23" s="369" t="s">
        <v>172</v>
      </c>
      <c r="C23" s="380" t="s">
        <v>308</v>
      </c>
      <c r="D23" s="374">
        <v>0</v>
      </c>
      <c r="E23" s="374">
        <v>0</v>
      </c>
      <c r="F23" s="371" t="s">
        <v>372</v>
      </c>
      <c r="G23" s="371" t="s">
        <v>372</v>
      </c>
      <c r="H23" s="371" t="s">
        <v>372</v>
      </c>
      <c r="I23" s="371" t="s">
        <v>372</v>
      </c>
      <c r="J23" s="371" t="s">
        <v>372</v>
      </c>
      <c r="K23" s="371" t="s">
        <v>372</v>
      </c>
      <c r="L23" s="371" t="s">
        <v>372</v>
      </c>
      <c r="M23" s="371" t="s">
        <v>372</v>
      </c>
    </row>
    <row r="24" spans="1:13" ht="24">
      <c r="A24" s="370"/>
      <c r="B24" s="369" t="s">
        <v>17</v>
      </c>
      <c r="C24" s="380" t="s">
        <v>308</v>
      </c>
      <c r="D24" s="374">
        <v>0</v>
      </c>
      <c r="E24" s="374">
        <v>0</v>
      </c>
      <c r="F24" s="371" t="s">
        <v>372</v>
      </c>
      <c r="G24" s="371" t="s">
        <v>372</v>
      </c>
      <c r="H24" s="371" t="s">
        <v>372</v>
      </c>
      <c r="I24" s="371" t="s">
        <v>372</v>
      </c>
      <c r="J24" s="371" t="s">
        <v>372</v>
      </c>
      <c r="K24" s="371" t="s">
        <v>372</v>
      </c>
      <c r="L24" s="371" t="s">
        <v>372</v>
      </c>
      <c r="M24" s="371" t="s">
        <v>372</v>
      </c>
    </row>
    <row r="25" spans="1:13" ht="24">
      <c r="A25" s="370"/>
      <c r="B25" s="369" t="s">
        <v>18</v>
      </c>
      <c r="C25" s="380" t="s">
        <v>308</v>
      </c>
      <c r="D25" s="374">
        <v>0</v>
      </c>
      <c r="E25" s="374">
        <v>0</v>
      </c>
      <c r="F25" s="371" t="s">
        <v>372</v>
      </c>
      <c r="G25" s="371" t="s">
        <v>372</v>
      </c>
      <c r="H25" s="371" t="s">
        <v>372</v>
      </c>
      <c r="I25" s="371" t="s">
        <v>372</v>
      </c>
      <c r="J25" s="371" t="s">
        <v>372</v>
      </c>
      <c r="K25" s="371" t="s">
        <v>372</v>
      </c>
      <c r="L25" s="371" t="s">
        <v>372</v>
      </c>
      <c r="M25" s="371" t="s">
        <v>372</v>
      </c>
    </row>
    <row r="26" spans="1:13" ht="24">
      <c r="A26" s="370"/>
      <c r="B26" s="369" t="s">
        <v>19</v>
      </c>
      <c r="C26" s="380" t="s">
        <v>308</v>
      </c>
      <c r="D26" s="374">
        <v>0</v>
      </c>
      <c r="E26" s="374">
        <v>0</v>
      </c>
      <c r="F26" s="371" t="s">
        <v>372</v>
      </c>
      <c r="G26" s="371" t="s">
        <v>372</v>
      </c>
      <c r="H26" s="371" t="s">
        <v>372</v>
      </c>
      <c r="I26" s="371" t="s">
        <v>372</v>
      </c>
      <c r="J26" s="371" t="s">
        <v>372</v>
      </c>
      <c r="K26" s="371" t="s">
        <v>372</v>
      </c>
      <c r="L26" s="371" t="s">
        <v>372</v>
      </c>
      <c r="M26" s="371" t="s">
        <v>372</v>
      </c>
    </row>
    <row r="27" spans="1:13" ht="24">
      <c r="A27" s="370"/>
      <c r="B27" s="369" t="s">
        <v>20</v>
      </c>
      <c r="C27" s="380" t="s">
        <v>308</v>
      </c>
      <c r="D27" s="374">
        <v>0</v>
      </c>
      <c r="E27" s="374">
        <v>0</v>
      </c>
      <c r="F27" s="371" t="s">
        <v>372</v>
      </c>
      <c r="G27" s="371" t="s">
        <v>372</v>
      </c>
      <c r="H27" s="371" t="s">
        <v>372</v>
      </c>
      <c r="I27" s="371" t="s">
        <v>372</v>
      </c>
      <c r="J27" s="371" t="s">
        <v>372</v>
      </c>
      <c r="K27" s="371" t="s">
        <v>372</v>
      </c>
      <c r="L27" s="371" t="s">
        <v>372</v>
      </c>
      <c r="M27" s="371" t="s">
        <v>372</v>
      </c>
    </row>
    <row r="28" spans="1:13" ht="24">
      <c r="A28" s="370"/>
      <c r="B28" s="369" t="s">
        <v>222</v>
      </c>
      <c r="C28" s="380" t="s">
        <v>308</v>
      </c>
      <c r="D28" s="374">
        <v>0</v>
      </c>
      <c r="E28" s="374">
        <v>0</v>
      </c>
      <c r="F28" s="371" t="s">
        <v>372</v>
      </c>
      <c r="G28" s="371" t="s">
        <v>372</v>
      </c>
      <c r="H28" s="371" t="s">
        <v>372</v>
      </c>
      <c r="I28" s="371" t="s">
        <v>372</v>
      </c>
      <c r="J28" s="371" t="s">
        <v>372</v>
      </c>
      <c r="K28" s="371" t="s">
        <v>372</v>
      </c>
      <c r="L28" s="371" t="s">
        <v>372</v>
      </c>
      <c r="M28" s="371" t="s">
        <v>372</v>
      </c>
    </row>
    <row r="29" spans="1:13" ht="24">
      <c r="A29" s="370"/>
      <c r="B29" s="369" t="s">
        <v>223</v>
      </c>
      <c r="C29" s="380" t="s">
        <v>308</v>
      </c>
      <c r="D29" s="374">
        <v>0</v>
      </c>
      <c r="E29" s="374">
        <v>0</v>
      </c>
      <c r="F29" s="371" t="s">
        <v>372</v>
      </c>
      <c r="G29" s="371" t="s">
        <v>372</v>
      </c>
      <c r="H29" s="371" t="s">
        <v>372</v>
      </c>
      <c r="I29" s="371" t="s">
        <v>372</v>
      </c>
      <c r="J29" s="371" t="s">
        <v>372</v>
      </c>
      <c r="K29" s="371" t="s">
        <v>372</v>
      </c>
      <c r="L29" s="371" t="s">
        <v>372</v>
      </c>
      <c r="M29" s="371" t="s">
        <v>372</v>
      </c>
    </row>
    <row r="30" spans="1:13" ht="24">
      <c r="A30" s="370"/>
      <c r="B30" s="369" t="s">
        <v>241</v>
      </c>
      <c r="C30" s="380" t="s">
        <v>308</v>
      </c>
      <c r="D30" s="374">
        <v>0</v>
      </c>
      <c r="E30" s="374">
        <v>0</v>
      </c>
      <c r="F30" s="371" t="s">
        <v>372</v>
      </c>
      <c r="G30" s="371" t="s">
        <v>372</v>
      </c>
      <c r="H30" s="371" t="s">
        <v>372</v>
      </c>
      <c r="I30" s="371" t="s">
        <v>372</v>
      </c>
      <c r="J30" s="371" t="s">
        <v>372</v>
      </c>
      <c r="K30" s="371" t="s">
        <v>372</v>
      </c>
      <c r="L30" s="371" t="s">
        <v>372</v>
      </c>
      <c r="M30" s="371" t="s">
        <v>372</v>
      </c>
    </row>
    <row r="31" spans="1:13" ht="24">
      <c r="A31" s="370"/>
      <c r="B31" s="369" t="s">
        <v>242</v>
      </c>
      <c r="C31" s="380" t="s">
        <v>308</v>
      </c>
      <c r="D31" s="374">
        <v>0</v>
      </c>
      <c r="E31" s="374">
        <v>0</v>
      </c>
      <c r="F31" s="371" t="s">
        <v>372</v>
      </c>
      <c r="G31" s="371" t="s">
        <v>372</v>
      </c>
      <c r="H31" s="371" t="s">
        <v>372</v>
      </c>
      <c r="I31" s="371" t="s">
        <v>372</v>
      </c>
      <c r="J31" s="371" t="s">
        <v>372</v>
      </c>
      <c r="K31" s="371" t="s">
        <v>372</v>
      </c>
      <c r="L31" s="371" t="s">
        <v>372</v>
      </c>
      <c r="M31" s="371" t="s">
        <v>372</v>
      </c>
    </row>
    <row r="32" spans="1:13" ht="24">
      <c r="A32" s="370"/>
      <c r="B32" s="369" t="s">
        <v>219</v>
      </c>
      <c r="C32" s="380" t="s">
        <v>308</v>
      </c>
      <c r="D32" s="374">
        <v>0</v>
      </c>
      <c r="E32" s="374">
        <v>0</v>
      </c>
      <c r="F32" s="371" t="s">
        <v>372</v>
      </c>
      <c r="G32" s="371" t="s">
        <v>372</v>
      </c>
      <c r="H32" s="371" t="s">
        <v>372</v>
      </c>
      <c r="I32" s="371" t="s">
        <v>372</v>
      </c>
      <c r="J32" s="371" t="s">
        <v>372</v>
      </c>
      <c r="K32" s="371" t="s">
        <v>372</v>
      </c>
      <c r="L32" s="371" t="s">
        <v>372</v>
      </c>
      <c r="M32" s="371" t="s">
        <v>372</v>
      </c>
    </row>
    <row r="33" spans="1:13" ht="24">
      <c r="A33" s="370"/>
      <c r="B33" s="369" t="s">
        <v>224</v>
      </c>
      <c r="C33" s="380" t="s">
        <v>308</v>
      </c>
      <c r="D33" s="374">
        <v>0</v>
      </c>
      <c r="E33" s="374">
        <v>0</v>
      </c>
      <c r="F33" s="371" t="s">
        <v>372</v>
      </c>
      <c r="G33" s="371" t="s">
        <v>372</v>
      </c>
      <c r="H33" s="371" t="s">
        <v>372</v>
      </c>
      <c r="I33" s="371" t="s">
        <v>372</v>
      </c>
      <c r="J33" s="371" t="s">
        <v>372</v>
      </c>
      <c r="K33" s="371" t="s">
        <v>372</v>
      </c>
      <c r="L33" s="371" t="s">
        <v>372</v>
      </c>
      <c r="M33" s="371" t="s">
        <v>372</v>
      </c>
    </row>
    <row r="34" spans="1:13" s="385" customFormat="1" ht="24">
      <c r="A34" s="382" t="s">
        <v>315</v>
      </c>
      <c r="B34" s="383" t="s">
        <v>268</v>
      </c>
      <c r="C34" s="384" t="s">
        <v>308</v>
      </c>
      <c r="D34" s="382">
        <v>0</v>
      </c>
      <c r="E34" s="382">
        <v>0</v>
      </c>
      <c r="F34" s="622" t="s">
        <v>372</v>
      </c>
      <c r="G34" s="622" t="s">
        <v>372</v>
      </c>
      <c r="H34" s="622" t="s">
        <v>372</v>
      </c>
      <c r="I34" s="622" t="s">
        <v>372</v>
      </c>
      <c r="J34" s="622" t="s">
        <v>372</v>
      </c>
      <c r="K34" s="622" t="s">
        <v>372</v>
      </c>
      <c r="L34" s="622" t="s">
        <v>372</v>
      </c>
      <c r="M34" s="622" t="s">
        <v>372</v>
      </c>
    </row>
    <row r="35" spans="1:13">
      <c r="B35" s="659" t="s">
        <v>625</v>
      </c>
    </row>
  </sheetData>
  <mergeCells count="6">
    <mergeCell ref="A4:A5"/>
    <mergeCell ref="B4:B5"/>
    <mergeCell ref="C4:C5"/>
    <mergeCell ref="D4:M4"/>
    <mergeCell ref="A1:N1"/>
    <mergeCell ref="A3:M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N34"/>
  <sheetViews>
    <sheetView workbookViewId="0">
      <selection activeCell="D34" sqref="D34"/>
    </sheetView>
  </sheetViews>
  <sheetFormatPr defaultRowHeight="15"/>
  <cols>
    <col min="2" max="2" width="21.5703125" customWidth="1"/>
    <col min="3" max="3" width="19.140625" customWidth="1"/>
  </cols>
  <sheetData>
    <row r="1" spans="1:14" ht="16.5" thickBot="1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ht="16.5" thickBot="1">
      <c r="A2" s="264" t="s">
        <v>196</v>
      </c>
    </row>
    <row r="3" spans="1:14" ht="15.75">
      <c r="A3" s="786" t="s">
        <v>389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spans="1:14">
      <c r="A4" s="783" t="s">
        <v>106</v>
      </c>
      <c r="B4" s="783" t="s">
        <v>107</v>
      </c>
      <c r="C4" s="783" t="s">
        <v>153</v>
      </c>
      <c r="D4" s="784" t="s">
        <v>109</v>
      </c>
      <c r="E4" s="784"/>
      <c r="F4" s="784"/>
      <c r="G4" s="784"/>
      <c r="H4" s="784"/>
      <c r="I4" s="784"/>
      <c r="J4" s="784"/>
      <c r="K4" s="784"/>
      <c r="L4" s="784"/>
      <c r="M4" s="784"/>
    </row>
    <row r="5" spans="1:14" ht="24" customHeight="1">
      <c r="A5" s="783"/>
      <c r="B5" s="783"/>
      <c r="C5" s="783"/>
      <c r="D5" s="366">
        <v>2011</v>
      </c>
      <c r="E5" s="366">
        <v>2012</v>
      </c>
      <c r="F5" s="366">
        <v>2013</v>
      </c>
      <c r="G5" s="366">
        <v>2014</v>
      </c>
      <c r="H5" s="366">
        <v>2015</v>
      </c>
      <c r="I5" s="366">
        <v>2016</v>
      </c>
      <c r="J5" s="366">
        <v>2017</v>
      </c>
      <c r="K5" s="366">
        <v>2018</v>
      </c>
      <c r="L5" s="366">
        <v>2019</v>
      </c>
      <c r="M5" s="366">
        <v>2020</v>
      </c>
    </row>
    <row r="6" spans="1:14">
      <c r="A6" s="367">
        <v>1</v>
      </c>
      <c r="B6" s="367">
        <v>2</v>
      </c>
      <c r="C6" s="367">
        <v>3</v>
      </c>
      <c r="D6" s="367">
        <v>4</v>
      </c>
      <c r="E6" s="367">
        <v>5</v>
      </c>
      <c r="F6" s="367">
        <v>6</v>
      </c>
      <c r="G6" s="367">
        <v>7</v>
      </c>
      <c r="H6" s="367">
        <v>8</v>
      </c>
      <c r="I6" s="367">
        <v>9</v>
      </c>
      <c r="J6" s="367">
        <v>10</v>
      </c>
      <c r="K6" s="367">
        <v>11</v>
      </c>
      <c r="L6" s="367">
        <v>12</v>
      </c>
      <c r="M6" s="367">
        <v>13</v>
      </c>
    </row>
    <row r="7" spans="1:14">
      <c r="A7" s="370"/>
      <c r="B7" s="369" t="s">
        <v>0</v>
      </c>
      <c r="C7" s="380" t="s">
        <v>308</v>
      </c>
      <c r="D7" s="371">
        <v>0</v>
      </c>
      <c r="E7" s="371">
        <v>0</v>
      </c>
      <c r="F7" s="373">
        <v>0.1</v>
      </c>
      <c r="G7" s="373">
        <v>0.1</v>
      </c>
      <c r="H7" s="373">
        <v>0.1</v>
      </c>
      <c r="I7" s="373">
        <v>0.1</v>
      </c>
      <c r="J7" s="373">
        <v>0.1</v>
      </c>
      <c r="K7" s="373">
        <v>0.1</v>
      </c>
      <c r="L7" s="373">
        <v>0.1</v>
      </c>
      <c r="M7" s="373">
        <v>0.1</v>
      </c>
    </row>
    <row r="8" spans="1:14">
      <c r="A8" s="370"/>
      <c r="B8" s="369" t="s">
        <v>1</v>
      </c>
      <c r="C8" s="380" t="s">
        <v>308</v>
      </c>
      <c r="D8" s="372">
        <v>0</v>
      </c>
      <c r="E8" s="372">
        <v>0</v>
      </c>
      <c r="F8" s="373">
        <v>0.1</v>
      </c>
      <c r="G8" s="373">
        <v>0.1</v>
      </c>
      <c r="H8" s="373">
        <v>0.1</v>
      </c>
      <c r="I8" s="373">
        <v>0.1</v>
      </c>
      <c r="J8" s="373">
        <v>0.1</v>
      </c>
      <c r="K8" s="373">
        <v>0.1</v>
      </c>
      <c r="L8" s="373">
        <v>0.1</v>
      </c>
      <c r="M8" s="373">
        <v>0.1</v>
      </c>
    </row>
    <row r="9" spans="1:14">
      <c r="A9" s="370"/>
      <c r="B9" s="369" t="s">
        <v>2</v>
      </c>
      <c r="C9" s="380" t="s">
        <v>308</v>
      </c>
      <c r="D9" s="372">
        <v>0</v>
      </c>
      <c r="E9" s="372">
        <v>0</v>
      </c>
      <c r="F9" s="373">
        <v>0.1</v>
      </c>
      <c r="G9" s="373">
        <v>0.1</v>
      </c>
      <c r="H9" s="373">
        <v>0.1</v>
      </c>
      <c r="I9" s="373">
        <v>0.1</v>
      </c>
      <c r="J9" s="373">
        <v>0.1</v>
      </c>
      <c r="K9" s="373">
        <v>0.1</v>
      </c>
      <c r="L9" s="373">
        <v>0.1</v>
      </c>
      <c r="M9" s="373">
        <v>0.1</v>
      </c>
    </row>
    <row r="10" spans="1:14">
      <c r="A10" s="370"/>
      <c r="B10" s="369" t="s">
        <v>3</v>
      </c>
      <c r="C10" s="380" t="s">
        <v>308</v>
      </c>
      <c r="D10" s="373">
        <v>0</v>
      </c>
      <c r="E10" s="373">
        <v>0</v>
      </c>
      <c r="F10" s="373">
        <v>0.1</v>
      </c>
      <c r="G10" s="373">
        <v>0.1</v>
      </c>
      <c r="H10" s="373">
        <v>0.1</v>
      </c>
      <c r="I10" s="373">
        <v>0.1</v>
      </c>
      <c r="J10" s="373">
        <v>0.1</v>
      </c>
      <c r="K10" s="373">
        <v>0.1</v>
      </c>
      <c r="L10" s="373">
        <v>0.1</v>
      </c>
      <c r="M10" s="373">
        <v>0.1</v>
      </c>
    </row>
    <row r="11" spans="1:14">
      <c r="A11" s="370"/>
      <c r="B11" s="369" t="s">
        <v>370</v>
      </c>
      <c r="C11" s="380" t="s">
        <v>308</v>
      </c>
      <c r="D11" s="373">
        <v>0</v>
      </c>
      <c r="E11" s="373">
        <v>0</v>
      </c>
      <c r="F11" s="373">
        <v>0.1</v>
      </c>
      <c r="G11" s="373">
        <v>0.1</v>
      </c>
      <c r="H11" s="373">
        <v>0.1</v>
      </c>
      <c r="I11" s="373">
        <v>0.1</v>
      </c>
      <c r="J11" s="373">
        <v>0.1</v>
      </c>
      <c r="K11" s="373">
        <v>0.1</v>
      </c>
      <c r="L11" s="373">
        <v>0.1</v>
      </c>
      <c r="M11" s="373">
        <v>0.1</v>
      </c>
    </row>
    <row r="12" spans="1:14">
      <c r="A12" s="370"/>
      <c r="B12" s="369" t="s">
        <v>5</v>
      </c>
      <c r="C12" s="380" t="s">
        <v>308</v>
      </c>
      <c r="D12" s="373">
        <v>0</v>
      </c>
      <c r="E12" s="373">
        <v>0</v>
      </c>
      <c r="F12" s="373">
        <v>0.1</v>
      </c>
      <c r="G12" s="373">
        <v>0.1</v>
      </c>
      <c r="H12" s="373">
        <v>0.1</v>
      </c>
      <c r="I12" s="373">
        <v>0.1</v>
      </c>
      <c r="J12" s="373">
        <v>0.1</v>
      </c>
      <c r="K12" s="373">
        <v>0.1</v>
      </c>
      <c r="L12" s="373">
        <v>0.1</v>
      </c>
      <c r="M12" s="373">
        <v>0.1</v>
      </c>
    </row>
    <row r="13" spans="1:14">
      <c r="A13" s="370"/>
      <c r="B13" s="369" t="s">
        <v>6</v>
      </c>
      <c r="C13" s="380" t="s">
        <v>308</v>
      </c>
      <c r="D13" s="373">
        <v>0</v>
      </c>
      <c r="E13" s="373">
        <v>0</v>
      </c>
      <c r="F13" s="373">
        <v>0.1</v>
      </c>
      <c r="G13" s="373">
        <v>0.1</v>
      </c>
      <c r="H13" s="373">
        <v>0.1</v>
      </c>
      <c r="I13" s="373">
        <v>0.1</v>
      </c>
      <c r="J13" s="373">
        <v>0.1</v>
      </c>
      <c r="K13" s="373">
        <v>0.1</v>
      </c>
      <c r="L13" s="373">
        <v>0.1</v>
      </c>
      <c r="M13" s="373">
        <v>0.1</v>
      </c>
    </row>
    <row r="14" spans="1:14">
      <c r="A14" s="370"/>
      <c r="B14" s="369" t="s">
        <v>371</v>
      </c>
      <c r="C14" s="380" t="s">
        <v>308</v>
      </c>
      <c r="D14" s="373">
        <v>0</v>
      </c>
      <c r="E14" s="373">
        <v>0</v>
      </c>
      <c r="F14" s="373">
        <v>0.1</v>
      </c>
      <c r="G14" s="373">
        <v>0.1</v>
      </c>
      <c r="H14" s="373">
        <v>0.1</v>
      </c>
      <c r="I14" s="373">
        <v>0.1</v>
      </c>
      <c r="J14" s="373">
        <v>0.1</v>
      </c>
      <c r="K14" s="373">
        <v>0.1</v>
      </c>
      <c r="L14" s="373">
        <v>0.1</v>
      </c>
      <c r="M14" s="373">
        <v>0.1</v>
      </c>
    </row>
    <row r="15" spans="1:14">
      <c r="A15" s="370"/>
      <c r="B15" s="369" t="s">
        <v>8</v>
      </c>
      <c r="C15" s="380" t="s">
        <v>308</v>
      </c>
      <c r="D15" s="374">
        <v>0</v>
      </c>
      <c r="E15" s="374">
        <v>0</v>
      </c>
      <c r="F15" s="373">
        <v>0.1</v>
      </c>
      <c r="G15" s="373">
        <v>0.1</v>
      </c>
      <c r="H15" s="373">
        <v>0.1</v>
      </c>
      <c r="I15" s="373">
        <v>0.1</v>
      </c>
      <c r="J15" s="373">
        <v>0.1</v>
      </c>
      <c r="K15" s="373">
        <v>0.1</v>
      </c>
      <c r="L15" s="373">
        <v>0.1</v>
      </c>
      <c r="M15" s="373">
        <v>0.1</v>
      </c>
    </row>
    <row r="16" spans="1:14">
      <c r="A16" s="370"/>
      <c r="B16" s="369" t="s">
        <v>9</v>
      </c>
      <c r="C16" s="380" t="s">
        <v>308</v>
      </c>
      <c r="D16" s="374">
        <v>0</v>
      </c>
      <c r="E16" s="374">
        <v>0</v>
      </c>
      <c r="F16" s="373">
        <v>0.1</v>
      </c>
      <c r="G16" s="373">
        <v>0.1</v>
      </c>
      <c r="H16" s="373">
        <v>0.1</v>
      </c>
      <c r="I16" s="373">
        <v>0.1</v>
      </c>
      <c r="J16" s="373">
        <v>0.1</v>
      </c>
      <c r="K16" s="373">
        <v>0.1</v>
      </c>
      <c r="L16" s="373">
        <v>0.1</v>
      </c>
      <c r="M16" s="373">
        <v>0.1</v>
      </c>
    </row>
    <row r="17" spans="1:13">
      <c r="A17" s="370"/>
      <c r="B17" s="369" t="s">
        <v>10</v>
      </c>
      <c r="C17" s="380" t="s">
        <v>308</v>
      </c>
      <c r="D17" s="374">
        <v>0</v>
      </c>
      <c r="E17" s="374">
        <v>0</v>
      </c>
      <c r="F17" s="373">
        <v>0.1</v>
      </c>
      <c r="G17" s="373">
        <v>0.1</v>
      </c>
      <c r="H17" s="373">
        <v>0.1</v>
      </c>
      <c r="I17" s="373">
        <v>0.1</v>
      </c>
      <c r="J17" s="373">
        <v>0.1</v>
      </c>
      <c r="K17" s="373">
        <v>0.1</v>
      </c>
      <c r="L17" s="373">
        <v>0.1</v>
      </c>
      <c r="M17" s="373">
        <v>0.1</v>
      </c>
    </row>
    <row r="18" spans="1:13">
      <c r="A18" s="370"/>
      <c r="B18" s="369" t="s">
        <v>11</v>
      </c>
      <c r="C18" s="380" t="s">
        <v>308</v>
      </c>
      <c r="D18" s="374">
        <v>0</v>
      </c>
      <c r="E18" s="374">
        <v>0</v>
      </c>
      <c r="F18" s="373">
        <v>0.1</v>
      </c>
      <c r="G18" s="373">
        <v>0.1</v>
      </c>
      <c r="H18" s="373">
        <v>0.1</v>
      </c>
      <c r="I18" s="373">
        <v>0.1</v>
      </c>
      <c r="J18" s="373">
        <v>0.1</v>
      </c>
      <c r="K18" s="373">
        <v>0.1</v>
      </c>
      <c r="L18" s="373">
        <v>0.1</v>
      </c>
      <c r="M18" s="373">
        <v>0.1</v>
      </c>
    </row>
    <row r="19" spans="1:13">
      <c r="A19" s="370"/>
      <c r="B19" s="369" t="s">
        <v>12</v>
      </c>
      <c r="C19" s="380" t="s">
        <v>308</v>
      </c>
      <c r="D19" s="374">
        <v>0</v>
      </c>
      <c r="E19" s="374">
        <v>0</v>
      </c>
      <c r="F19" s="373">
        <v>0.1</v>
      </c>
      <c r="G19" s="373">
        <v>0.1</v>
      </c>
      <c r="H19" s="373">
        <v>0.1</v>
      </c>
      <c r="I19" s="373">
        <v>0.1</v>
      </c>
      <c r="J19" s="373">
        <v>0.1</v>
      </c>
      <c r="K19" s="373">
        <v>0.1</v>
      </c>
      <c r="L19" s="373">
        <v>0.1</v>
      </c>
      <c r="M19" s="373">
        <v>0.1</v>
      </c>
    </row>
    <row r="20" spans="1:13">
      <c r="A20" s="370"/>
      <c r="B20" s="369" t="s">
        <v>13</v>
      </c>
      <c r="C20" s="380" t="s">
        <v>308</v>
      </c>
      <c r="D20" s="374">
        <v>0</v>
      </c>
      <c r="E20" s="374">
        <v>0</v>
      </c>
      <c r="F20" s="373">
        <v>0.1</v>
      </c>
      <c r="G20" s="373">
        <v>0.1</v>
      </c>
      <c r="H20" s="373">
        <v>0.1</v>
      </c>
      <c r="I20" s="373">
        <v>0.1</v>
      </c>
      <c r="J20" s="373">
        <v>0.1</v>
      </c>
      <c r="K20" s="373">
        <v>0.1</v>
      </c>
      <c r="L20" s="373">
        <v>0.1</v>
      </c>
      <c r="M20" s="373">
        <v>0.1</v>
      </c>
    </row>
    <row r="21" spans="1:13">
      <c r="A21" s="370"/>
      <c r="B21" s="369" t="s">
        <v>14</v>
      </c>
      <c r="C21" s="380" t="s">
        <v>308</v>
      </c>
      <c r="D21" s="374">
        <v>0</v>
      </c>
      <c r="E21" s="374">
        <v>0</v>
      </c>
      <c r="F21" s="373">
        <v>0.1</v>
      </c>
      <c r="G21" s="373">
        <v>0.1</v>
      </c>
      <c r="H21" s="373">
        <v>0.1</v>
      </c>
      <c r="I21" s="373">
        <v>0.1</v>
      </c>
      <c r="J21" s="373">
        <v>0.1</v>
      </c>
      <c r="K21" s="373">
        <v>0.1</v>
      </c>
      <c r="L21" s="373">
        <v>0.1</v>
      </c>
      <c r="M21" s="373">
        <v>0.1</v>
      </c>
    </row>
    <row r="22" spans="1:13">
      <c r="A22" s="370"/>
      <c r="B22" s="369" t="s">
        <v>15</v>
      </c>
      <c r="C22" s="380" t="s">
        <v>308</v>
      </c>
      <c r="D22" s="374">
        <v>0</v>
      </c>
      <c r="E22" s="374">
        <v>0</v>
      </c>
      <c r="F22" s="373">
        <v>0.1</v>
      </c>
      <c r="G22" s="373">
        <v>0.1</v>
      </c>
      <c r="H22" s="373">
        <v>0.1</v>
      </c>
      <c r="I22" s="373">
        <v>0.1</v>
      </c>
      <c r="J22" s="373">
        <v>0.1</v>
      </c>
      <c r="K22" s="373">
        <v>0.1</v>
      </c>
      <c r="L22" s="373">
        <v>0.1</v>
      </c>
      <c r="M22" s="373">
        <v>0.1</v>
      </c>
    </row>
    <row r="23" spans="1:13">
      <c r="A23" s="370"/>
      <c r="B23" s="369" t="s">
        <v>172</v>
      </c>
      <c r="C23" s="380" t="s">
        <v>308</v>
      </c>
      <c r="D23" s="374">
        <v>0</v>
      </c>
      <c r="E23" s="374">
        <v>0</v>
      </c>
      <c r="F23" s="373">
        <v>0.1</v>
      </c>
      <c r="G23" s="373">
        <v>0.1</v>
      </c>
      <c r="H23" s="373">
        <v>0.1</v>
      </c>
      <c r="I23" s="373">
        <v>0.1</v>
      </c>
      <c r="J23" s="373">
        <v>0.1</v>
      </c>
      <c r="K23" s="373">
        <v>0.1</v>
      </c>
      <c r="L23" s="373">
        <v>0.1</v>
      </c>
      <c r="M23" s="373">
        <v>0.1</v>
      </c>
    </row>
    <row r="24" spans="1:13">
      <c r="A24" s="370"/>
      <c r="B24" s="369" t="s">
        <v>17</v>
      </c>
      <c r="C24" s="380" t="s">
        <v>308</v>
      </c>
      <c r="D24" s="374">
        <v>0</v>
      </c>
      <c r="E24" s="374">
        <v>0</v>
      </c>
      <c r="F24" s="373">
        <v>0.1</v>
      </c>
      <c r="G24" s="373">
        <v>0.1</v>
      </c>
      <c r="H24" s="373">
        <v>0.1</v>
      </c>
      <c r="I24" s="373">
        <v>0.1</v>
      </c>
      <c r="J24" s="373">
        <v>0.1</v>
      </c>
      <c r="K24" s="373">
        <v>0.1</v>
      </c>
      <c r="L24" s="373">
        <v>0.1</v>
      </c>
      <c r="M24" s="373">
        <v>0.1</v>
      </c>
    </row>
    <row r="25" spans="1:13">
      <c r="A25" s="370"/>
      <c r="B25" s="369" t="s">
        <v>18</v>
      </c>
      <c r="C25" s="380" t="s">
        <v>308</v>
      </c>
      <c r="D25" s="374">
        <v>0</v>
      </c>
      <c r="E25" s="374">
        <v>0</v>
      </c>
      <c r="F25" s="373">
        <v>0.1</v>
      </c>
      <c r="G25" s="373">
        <v>0.1</v>
      </c>
      <c r="H25" s="373">
        <v>0.1</v>
      </c>
      <c r="I25" s="373">
        <v>0.1</v>
      </c>
      <c r="J25" s="373">
        <v>0.1</v>
      </c>
      <c r="K25" s="373">
        <v>0.1</v>
      </c>
      <c r="L25" s="373">
        <v>0.1</v>
      </c>
      <c r="M25" s="373">
        <v>0.1</v>
      </c>
    </row>
    <row r="26" spans="1:13">
      <c r="A26" s="370"/>
      <c r="B26" s="369" t="s">
        <v>19</v>
      </c>
      <c r="C26" s="380" t="s">
        <v>308</v>
      </c>
      <c r="D26" s="374">
        <v>0</v>
      </c>
      <c r="E26" s="374">
        <v>0</v>
      </c>
      <c r="F26" s="373">
        <v>0.1</v>
      </c>
      <c r="G26" s="373">
        <v>0.1</v>
      </c>
      <c r="H26" s="373">
        <v>0.1</v>
      </c>
      <c r="I26" s="373">
        <v>0.1</v>
      </c>
      <c r="J26" s="373">
        <v>0.1</v>
      </c>
      <c r="K26" s="373">
        <v>0.1</v>
      </c>
      <c r="L26" s="373">
        <v>0.1</v>
      </c>
      <c r="M26" s="373">
        <v>0.1</v>
      </c>
    </row>
    <row r="27" spans="1:13">
      <c r="A27" s="370"/>
      <c r="B27" s="369" t="s">
        <v>20</v>
      </c>
      <c r="C27" s="380" t="s">
        <v>308</v>
      </c>
      <c r="D27" s="374">
        <v>0</v>
      </c>
      <c r="E27" s="374">
        <v>0</v>
      </c>
      <c r="F27" s="373">
        <v>0.1</v>
      </c>
      <c r="G27" s="373">
        <v>0.1</v>
      </c>
      <c r="H27" s="373">
        <v>0.1</v>
      </c>
      <c r="I27" s="373">
        <v>0.1</v>
      </c>
      <c r="J27" s="373">
        <v>0.1</v>
      </c>
      <c r="K27" s="373">
        <v>0.1</v>
      </c>
      <c r="L27" s="373">
        <v>0.1</v>
      </c>
      <c r="M27" s="373">
        <v>0.1</v>
      </c>
    </row>
    <row r="28" spans="1:13">
      <c r="A28" s="370"/>
      <c r="B28" s="369" t="s">
        <v>222</v>
      </c>
      <c r="C28" s="380" t="s">
        <v>308</v>
      </c>
      <c r="D28" s="374">
        <v>0</v>
      </c>
      <c r="E28" s="374">
        <v>0</v>
      </c>
      <c r="F28" s="373">
        <v>0.1</v>
      </c>
      <c r="G28" s="373">
        <v>0.1</v>
      </c>
      <c r="H28" s="373">
        <v>0.1</v>
      </c>
      <c r="I28" s="373">
        <v>0.1</v>
      </c>
      <c r="J28" s="373">
        <v>0.1</v>
      </c>
      <c r="K28" s="373">
        <v>0.1</v>
      </c>
      <c r="L28" s="373">
        <v>0.1</v>
      </c>
      <c r="M28" s="373">
        <v>0.1</v>
      </c>
    </row>
    <row r="29" spans="1:13">
      <c r="A29" s="370"/>
      <c r="B29" s="369" t="s">
        <v>223</v>
      </c>
      <c r="C29" s="380" t="s">
        <v>308</v>
      </c>
      <c r="D29" s="374">
        <v>0</v>
      </c>
      <c r="E29" s="374">
        <v>0</v>
      </c>
      <c r="F29" s="373">
        <v>0.1</v>
      </c>
      <c r="G29" s="373">
        <v>0.1</v>
      </c>
      <c r="H29" s="373">
        <v>0.1</v>
      </c>
      <c r="I29" s="373">
        <v>0.1</v>
      </c>
      <c r="J29" s="373">
        <v>0.1</v>
      </c>
      <c r="K29" s="373">
        <v>0.1</v>
      </c>
      <c r="L29" s="373">
        <v>0.1</v>
      </c>
      <c r="M29" s="373">
        <v>0.1</v>
      </c>
    </row>
    <row r="30" spans="1:13">
      <c r="A30" s="370"/>
      <c r="B30" s="369" t="s">
        <v>241</v>
      </c>
      <c r="C30" s="380" t="s">
        <v>308</v>
      </c>
      <c r="D30" s="374">
        <v>0</v>
      </c>
      <c r="E30" s="374">
        <v>0</v>
      </c>
      <c r="F30" s="373">
        <v>0.1</v>
      </c>
      <c r="G30" s="373">
        <v>0.1</v>
      </c>
      <c r="H30" s="373">
        <v>0.1</v>
      </c>
      <c r="I30" s="373">
        <v>0.1</v>
      </c>
      <c r="J30" s="373">
        <v>0.1</v>
      </c>
      <c r="K30" s="373">
        <v>0.1</v>
      </c>
      <c r="L30" s="373">
        <v>0.1</v>
      </c>
      <c r="M30" s="373">
        <v>0.1</v>
      </c>
    </row>
    <row r="31" spans="1:13">
      <c r="A31" s="370"/>
      <c r="B31" s="369" t="s">
        <v>242</v>
      </c>
      <c r="C31" s="380" t="s">
        <v>308</v>
      </c>
      <c r="D31" s="374">
        <v>0</v>
      </c>
      <c r="E31" s="374">
        <v>0</v>
      </c>
      <c r="F31" s="373">
        <v>0.1</v>
      </c>
      <c r="G31" s="373">
        <v>0.1</v>
      </c>
      <c r="H31" s="373">
        <v>0.1</v>
      </c>
      <c r="I31" s="373">
        <v>0.1</v>
      </c>
      <c r="J31" s="373">
        <v>0.1</v>
      </c>
      <c r="K31" s="373">
        <v>0.1</v>
      </c>
      <c r="L31" s="373">
        <v>0.1</v>
      </c>
      <c r="M31" s="373">
        <v>0.1</v>
      </c>
    </row>
    <row r="32" spans="1:13">
      <c r="A32" s="370"/>
      <c r="B32" s="369" t="s">
        <v>219</v>
      </c>
      <c r="C32" s="380" t="s">
        <v>308</v>
      </c>
      <c r="D32" s="374">
        <v>0</v>
      </c>
      <c r="E32" s="374">
        <v>0</v>
      </c>
      <c r="F32" s="373">
        <v>0.1</v>
      </c>
      <c r="G32" s="373">
        <v>0.1</v>
      </c>
      <c r="H32" s="373">
        <v>0.1</v>
      </c>
      <c r="I32" s="373">
        <v>0.1</v>
      </c>
      <c r="J32" s="373">
        <v>0.1</v>
      </c>
      <c r="K32" s="373">
        <v>0.1</v>
      </c>
      <c r="L32" s="373">
        <v>0.1</v>
      </c>
      <c r="M32" s="373">
        <v>0.1</v>
      </c>
    </row>
    <row r="33" spans="1:13">
      <c r="A33" s="370"/>
      <c r="B33" s="369" t="s">
        <v>224</v>
      </c>
      <c r="C33" s="380" t="s">
        <v>308</v>
      </c>
      <c r="D33" s="374">
        <v>0</v>
      </c>
      <c r="E33" s="374">
        <v>0</v>
      </c>
      <c r="F33" s="373">
        <v>0.1</v>
      </c>
      <c r="G33" s="373">
        <v>0.1</v>
      </c>
      <c r="H33" s="373">
        <v>0.1</v>
      </c>
      <c r="I33" s="373">
        <v>0.1</v>
      </c>
      <c r="J33" s="373">
        <v>0.1</v>
      </c>
      <c r="K33" s="373">
        <v>0.1</v>
      </c>
      <c r="L33" s="373">
        <v>0.1</v>
      </c>
      <c r="M33" s="373">
        <v>0.1</v>
      </c>
    </row>
    <row r="34" spans="1:13">
      <c r="A34" s="382" t="s">
        <v>314</v>
      </c>
      <c r="B34" s="368" t="s">
        <v>268</v>
      </c>
      <c r="C34" s="380" t="s">
        <v>308</v>
      </c>
      <c r="D34" s="366">
        <v>0</v>
      </c>
      <c r="E34" s="366">
        <v>0</v>
      </c>
      <c r="F34" s="366">
        <v>0.1</v>
      </c>
      <c r="G34" s="366">
        <v>0.1</v>
      </c>
      <c r="H34" s="366">
        <v>0.1</v>
      </c>
      <c r="I34" s="366">
        <v>0.1</v>
      </c>
      <c r="J34" s="366">
        <v>0.1</v>
      </c>
      <c r="K34" s="366">
        <v>0.1</v>
      </c>
      <c r="L34" s="366">
        <v>0.1</v>
      </c>
      <c r="M34" s="366">
        <v>0.1</v>
      </c>
    </row>
  </sheetData>
  <mergeCells count="6">
    <mergeCell ref="A4:A5"/>
    <mergeCell ref="B4:B5"/>
    <mergeCell ref="C4:C5"/>
    <mergeCell ref="D4:M4"/>
    <mergeCell ref="A1:N1"/>
    <mergeCell ref="A3:M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workbookViewId="0">
      <selection activeCell="E40" sqref="E40"/>
    </sheetView>
  </sheetViews>
  <sheetFormatPr defaultRowHeight="15"/>
  <cols>
    <col min="1" max="1" width="18" customWidth="1"/>
    <col min="2" max="3" width="9.140625" style="386"/>
  </cols>
  <sheetData>
    <row r="1" spans="1:14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ht="15.75">
      <c r="A2" s="424" t="s">
        <v>196</v>
      </c>
      <c r="B2" s="437"/>
      <c r="C2" s="437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425" t="s">
        <v>309</v>
      </c>
      <c r="B3" s="437"/>
      <c r="C3" s="437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40" customFormat="1" ht="15.75">
      <c r="A4" s="438" t="s">
        <v>390</v>
      </c>
      <c r="B4" s="439"/>
      <c r="C4" s="439"/>
    </row>
    <row r="5" spans="1:14" ht="15.75" customHeight="1">
      <c r="A5" s="741" t="s">
        <v>316</v>
      </c>
      <c r="B5" s="787" t="s">
        <v>317</v>
      </c>
      <c r="C5" s="788"/>
      <c r="D5" s="788"/>
      <c r="E5" s="788"/>
      <c r="F5" s="788"/>
      <c r="G5" s="788"/>
      <c r="H5" s="788"/>
      <c r="I5" s="788"/>
      <c r="J5" s="788"/>
      <c r="K5" s="789"/>
    </row>
    <row r="6" spans="1:14">
      <c r="A6" s="741"/>
      <c r="B6" s="387">
        <v>2011</v>
      </c>
      <c r="C6" s="387">
        <v>2012</v>
      </c>
      <c r="D6" s="265">
        <v>2013</v>
      </c>
      <c r="E6" s="265">
        <v>2014</v>
      </c>
      <c r="F6" s="265">
        <v>2015</v>
      </c>
      <c r="G6" s="265">
        <v>2016</v>
      </c>
      <c r="H6" s="265">
        <v>2017</v>
      </c>
      <c r="I6" s="265">
        <v>2018</v>
      </c>
      <c r="J6" s="265">
        <v>2019</v>
      </c>
      <c r="K6" s="265">
        <v>2020</v>
      </c>
    </row>
    <row r="7" spans="1:14">
      <c r="A7" s="270">
        <v>1</v>
      </c>
      <c r="B7" s="388">
        <v>2</v>
      </c>
      <c r="C7" s="388">
        <v>3</v>
      </c>
      <c r="D7" s="270">
        <v>4</v>
      </c>
      <c r="E7" s="388">
        <v>5</v>
      </c>
      <c r="F7" s="388">
        <v>6</v>
      </c>
      <c r="G7" s="270">
        <v>7</v>
      </c>
      <c r="H7" s="388">
        <v>8</v>
      </c>
      <c r="I7" s="388">
        <v>9</v>
      </c>
      <c r="J7" s="270">
        <v>10</v>
      </c>
      <c r="K7" s="388">
        <v>11</v>
      </c>
    </row>
    <row r="8" spans="1:14">
      <c r="A8" s="47" t="s">
        <v>0</v>
      </c>
      <c r="B8" s="387">
        <v>95</v>
      </c>
      <c r="C8" s="387">
        <v>95</v>
      </c>
      <c r="D8" s="265">
        <v>98</v>
      </c>
      <c r="E8" s="265">
        <v>98</v>
      </c>
      <c r="F8" s="265">
        <v>98</v>
      </c>
      <c r="G8" s="265">
        <v>98</v>
      </c>
      <c r="H8" s="265">
        <v>98</v>
      </c>
      <c r="I8" s="265">
        <v>98</v>
      </c>
      <c r="J8" s="265">
        <v>98</v>
      </c>
      <c r="K8" s="265">
        <v>98</v>
      </c>
    </row>
    <row r="9" spans="1:14">
      <c r="A9" s="47" t="s">
        <v>1</v>
      </c>
      <c r="B9" s="387">
        <v>98.9</v>
      </c>
      <c r="C9" s="387">
        <v>98.7</v>
      </c>
      <c r="D9" s="265">
        <v>98</v>
      </c>
      <c r="E9" s="265">
        <v>98</v>
      </c>
      <c r="F9" s="265">
        <v>98</v>
      </c>
      <c r="G9" s="265">
        <v>98</v>
      </c>
      <c r="H9" s="265">
        <v>98</v>
      </c>
      <c r="I9" s="265">
        <v>98</v>
      </c>
      <c r="J9" s="265">
        <v>98</v>
      </c>
      <c r="K9" s="265">
        <v>98</v>
      </c>
    </row>
    <row r="10" spans="1:14">
      <c r="A10" s="47" t="s">
        <v>2</v>
      </c>
      <c r="B10" s="387">
        <v>97.7</v>
      </c>
      <c r="C10" s="387">
        <v>97.4</v>
      </c>
      <c r="D10" s="265">
        <v>98</v>
      </c>
      <c r="E10" s="265">
        <v>98</v>
      </c>
      <c r="F10" s="265">
        <v>98</v>
      </c>
      <c r="G10" s="265">
        <v>98</v>
      </c>
      <c r="H10" s="265">
        <v>98</v>
      </c>
      <c r="I10" s="265">
        <v>98</v>
      </c>
      <c r="J10" s="265">
        <v>98</v>
      </c>
      <c r="K10" s="265">
        <v>98</v>
      </c>
    </row>
    <row r="11" spans="1:14">
      <c r="A11" s="47" t="s">
        <v>3</v>
      </c>
      <c r="B11" s="387">
        <v>92.6</v>
      </c>
      <c r="C11" s="387">
        <v>93.6</v>
      </c>
      <c r="D11" s="265">
        <v>98</v>
      </c>
      <c r="E11" s="265">
        <v>98</v>
      </c>
      <c r="F11" s="265">
        <v>98</v>
      </c>
      <c r="G11" s="265">
        <v>98</v>
      </c>
      <c r="H11" s="265">
        <v>98</v>
      </c>
      <c r="I11" s="265">
        <v>98</v>
      </c>
      <c r="J11" s="265">
        <v>98</v>
      </c>
      <c r="K11" s="265">
        <v>98</v>
      </c>
    </row>
    <row r="12" spans="1:14">
      <c r="A12" s="47" t="s">
        <v>4</v>
      </c>
      <c r="B12" s="387">
        <v>96</v>
      </c>
      <c r="C12" s="387">
        <v>97</v>
      </c>
      <c r="D12" s="265">
        <v>98</v>
      </c>
      <c r="E12" s="265">
        <v>98</v>
      </c>
      <c r="F12" s="265">
        <v>98</v>
      </c>
      <c r="G12" s="265">
        <v>98</v>
      </c>
      <c r="H12" s="265">
        <v>98</v>
      </c>
      <c r="I12" s="265">
        <v>98</v>
      </c>
      <c r="J12" s="265">
        <v>98</v>
      </c>
      <c r="K12" s="265">
        <v>98</v>
      </c>
    </row>
    <row r="13" spans="1:14">
      <c r="A13" s="47" t="s">
        <v>5</v>
      </c>
      <c r="B13" s="387">
        <v>98</v>
      </c>
      <c r="C13" s="387">
        <v>98</v>
      </c>
      <c r="D13" s="265">
        <v>98</v>
      </c>
      <c r="E13" s="265">
        <v>98</v>
      </c>
      <c r="F13" s="265">
        <v>98</v>
      </c>
      <c r="G13" s="265">
        <v>98</v>
      </c>
      <c r="H13" s="265">
        <v>98</v>
      </c>
      <c r="I13" s="265">
        <v>98</v>
      </c>
      <c r="J13" s="265">
        <v>98</v>
      </c>
      <c r="K13" s="265">
        <v>98</v>
      </c>
    </row>
    <row r="14" spans="1:14">
      <c r="A14" s="47" t="s">
        <v>6</v>
      </c>
      <c r="B14" s="387">
        <v>74.13</v>
      </c>
      <c r="C14" s="387">
        <v>82.05</v>
      </c>
      <c r="D14" s="265">
        <v>98</v>
      </c>
      <c r="E14" s="265">
        <v>98</v>
      </c>
      <c r="F14" s="265">
        <v>98</v>
      </c>
      <c r="G14" s="265">
        <v>98</v>
      </c>
      <c r="H14" s="265">
        <v>98</v>
      </c>
      <c r="I14" s="265">
        <v>98</v>
      </c>
      <c r="J14" s="265">
        <v>98</v>
      </c>
      <c r="K14" s="265">
        <v>98</v>
      </c>
    </row>
    <row r="15" spans="1:14">
      <c r="A15" s="47" t="s">
        <v>7</v>
      </c>
      <c r="B15" s="387">
        <v>95.9</v>
      </c>
      <c r="C15" s="387">
        <v>99</v>
      </c>
      <c r="D15" s="265">
        <v>98</v>
      </c>
      <c r="E15" s="265">
        <v>98</v>
      </c>
      <c r="F15" s="265">
        <v>98</v>
      </c>
      <c r="G15" s="265">
        <v>98</v>
      </c>
      <c r="H15" s="265">
        <v>98</v>
      </c>
      <c r="I15" s="265">
        <v>98</v>
      </c>
      <c r="J15" s="265">
        <v>98</v>
      </c>
      <c r="K15" s="265">
        <v>98</v>
      </c>
    </row>
    <row r="16" spans="1:14">
      <c r="A16" s="47" t="s">
        <v>8</v>
      </c>
      <c r="B16" s="387">
        <v>98.9</v>
      </c>
      <c r="C16" s="387">
        <v>98.7</v>
      </c>
      <c r="D16" s="265">
        <v>98</v>
      </c>
      <c r="E16" s="265">
        <v>98</v>
      </c>
      <c r="F16" s="265">
        <v>98</v>
      </c>
      <c r="G16" s="265">
        <v>98</v>
      </c>
      <c r="H16" s="265">
        <v>98</v>
      </c>
      <c r="I16" s="265">
        <v>98</v>
      </c>
      <c r="J16" s="265">
        <v>98</v>
      </c>
      <c r="K16" s="265">
        <v>98</v>
      </c>
    </row>
    <row r="17" spans="1:11">
      <c r="A17" s="47" t="s">
        <v>9</v>
      </c>
      <c r="B17" s="387">
        <v>94.6</v>
      </c>
      <c r="C17" s="387">
        <v>99.5</v>
      </c>
      <c r="D17" s="265">
        <v>98</v>
      </c>
      <c r="E17" s="265">
        <v>98</v>
      </c>
      <c r="F17" s="265">
        <v>98</v>
      </c>
      <c r="G17" s="265">
        <v>98</v>
      </c>
      <c r="H17" s="265">
        <v>98</v>
      </c>
      <c r="I17" s="265">
        <v>98</v>
      </c>
      <c r="J17" s="265">
        <v>98</v>
      </c>
      <c r="K17" s="265">
        <v>98</v>
      </c>
    </row>
    <row r="18" spans="1:11">
      <c r="A18" s="47" t="s">
        <v>10</v>
      </c>
      <c r="B18" s="387">
        <v>100</v>
      </c>
      <c r="C18" s="387">
        <v>100</v>
      </c>
      <c r="D18" s="265">
        <v>98</v>
      </c>
      <c r="E18" s="265">
        <v>98</v>
      </c>
      <c r="F18" s="265">
        <v>98</v>
      </c>
      <c r="G18" s="265">
        <v>98</v>
      </c>
      <c r="H18" s="265">
        <v>98</v>
      </c>
      <c r="I18" s="265">
        <v>98</v>
      </c>
      <c r="J18" s="265">
        <v>98</v>
      </c>
      <c r="K18" s="265">
        <v>98</v>
      </c>
    </row>
    <row r="19" spans="1:11">
      <c r="A19" s="47" t="s">
        <v>11</v>
      </c>
      <c r="B19" s="387">
        <v>98</v>
      </c>
      <c r="C19" s="387">
        <v>98</v>
      </c>
      <c r="D19" s="265">
        <v>98</v>
      </c>
      <c r="E19" s="265">
        <v>98</v>
      </c>
      <c r="F19" s="265">
        <v>98</v>
      </c>
      <c r="G19" s="265">
        <v>98</v>
      </c>
      <c r="H19" s="265">
        <v>98</v>
      </c>
      <c r="I19" s="265">
        <v>98</v>
      </c>
      <c r="J19" s="265">
        <v>98</v>
      </c>
      <c r="K19" s="265">
        <v>98</v>
      </c>
    </row>
    <row r="20" spans="1:11">
      <c r="A20" s="47" t="s">
        <v>12</v>
      </c>
      <c r="B20" s="387">
        <v>87.5</v>
      </c>
      <c r="C20" s="387">
        <v>87.7</v>
      </c>
      <c r="D20" s="265">
        <v>98</v>
      </c>
      <c r="E20" s="265">
        <v>98</v>
      </c>
      <c r="F20" s="265">
        <v>98</v>
      </c>
      <c r="G20" s="265">
        <v>98</v>
      </c>
      <c r="H20" s="265">
        <v>98</v>
      </c>
      <c r="I20" s="265">
        <v>98</v>
      </c>
      <c r="J20" s="265">
        <v>98</v>
      </c>
      <c r="K20" s="265">
        <v>98</v>
      </c>
    </row>
    <row r="21" spans="1:11">
      <c r="A21" s="47" t="s">
        <v>13</v>
      </c>
      <c r="B21" s="387">
        <v>98.9</v>
      </c>
      <c r="C21" s="387">
        <v>98.7</v>
      </c>
      <c r="D21" s="265">
        <v>98</v>
      </c>
      <c r="E21" s="265">
        <v>98</v>
      </c>
      <c r="F21" s="265">
        <v>98</v>
      </c>
      <c r="G21" s="265">
        <v>98</v>
      </c>
      <c r="H21" s="265">
        <v>98</v>
      </c>
      <c r="I21" s="265">
        <v>98</v>
      </c>
      <c r="J21" s="265">
        <v>98</v>
      </c>
      <c r="K21" s="265">
        <v>98</v>
      </c>
    </row>
    <row r="22" spans="1:11">
      <c r="A22" s="47" t="s">
        <v>14</v>
      </c>
      <c r="B22" s="387">
        <v>93.3</v>
      </c>
      <c r="C22" s="387">
        <v>100</v>
      </c>
      <c r="D22" s="265">
        <v>98</v>
      </c>
      <c r="E22" s="265">
        <v>98</v>
      </c>
      <c r="F22" s="265">
        <v>98</v>
      </c>
      <c r="G22" s="265">
        <v>98</v>
      </c>
      <c r="H22" s="265">
        <v>98</v>
      </c>
      <c r="I22" s="265">
        <v>98</v>
      </c>
      <c r="J22" s="265">
        <v>98</v>
      </c>
      <c r="K22" s="265">
        <v>98</v>
      </c>
    </row>
    <row r="23" spans="1:11">
      <c r="A23" s="47" t="s">
        <v>15</v>
      </c>
      <c r="B23" s="387">
        <v>98.3</v>
      </c>
      <c r="C23" s="387">
        <v>99.5</v>
      </c>
      <c r="D23" s="265">
        <v>98</v>
      </c>
      <c r="E23" s="265">
        <v>98</v>
      </c>
      <c r="F23" s="265">
        <v>98</v>
      </c>
      <c r="G23" s="265">
        <v>98</v>
      </c>
      <c r="H23" s="265">
        <v>98</v>
      </c>
      <c r="I23" s="265">
        <v>98</v>
      </c>
      <c r="J23" s="265">
        <v>98</v>
      </c>
      <c r="K23" s="265">
        <v>98</v>
      </c>
    </row>
    <row r="24" spans="1:11">
      <c r="A24" s="47" t="s">
        <v>16</v>
      </c>
      <c r="B24" s="387">
        <v>99.6</v>
      </c>
      <c r="C24" s="387">
        <v>100</v>
      </c>
      <c r="D24" s="265">
        <v>98</v>
      </c>
      <c r="E24" s="265">
        <v>98</v>
      </c>
      <c r="F24" s="265">
        <v>98</v>
      </c>
      <c r="G24" s="265">
        <v>98</v>
      </c>
      <c r="H24" s="265">
        <v>98</v>
      </c>
      <c r="I24" s="265">
        <v>98</v>
      </c>
      <c r="J24" s="265">
        <v>98</v>
      </c>
      <c r="K24" s="265">
        <v>98</v>
      </c>
    </row>
    <row r="25" spans="1:11">
      <c r="A25" s="47" t="s">
        <v>17</v>
      </c>
      <c r="B25" s="387">
        <v>95.7</v>
      </c>
      <c r="C25" s="387">
        <v>97.2</v>
      </c>
      <c r="D25" s="265">
        <v>98</v>
      </c>
      <c r="E25" s="265">
        <v>98</v>
      </c>
      <c r="F25" s="265">
        <v>98</v>
      </c>
      <c r="G25" s="265">
        <v>98</v>
      </c>
      <c r="H25" s="265">
        <v>98</v>
      </c>
      <c r="I25" s="265">
        <v>98</v>
      </c>
      <c r="J25" s="265">
        <v>98</v>
      </c>
      <c r="K25" s="265">
        <v>98</v>
      </c>
    </row>
    <row r="26" spans="1:11">
      <c r="A26" s="47" t="s">
        <v>18</v>
      </c>
      <c r="B26" s="387">
        <v>97.3</v>
      </c>
      <c r="C26" s="387">
        <v>97.5</v>
      </c>
      <c r="D26" s="265">
        <v>98</v>
      </c>
      <c r="E26" s="265">
        <v>98</v>
      </c>
      <c r="F26" s="265">
        <v>98</v>
      </c>
      <c r="G26" s="265">
        <v>98</v>
      </c>
      <c r="H26" s="265">
        <v>98</v>
      </c>
      <c r="I26" s="265">
        <v>98</v>
      </c>
      <c r="J26" s="265">
        <v>98</v>
      </c>
      <c r="K26" s="265">
        <v>98</v>
      </c>
    </row>
    <row r="27" spans="1:11">
      <c r="A27" s="47" t="s">
        <v>19</v>
      </c>
      <c r="B27" s="389"/>
      <c r="C27" s="389"/>
      <c r="D27" s="265">
        <v>98</v>
      </c>
      <c r="E27" s="265">
        <v>98</v>
      </c>
      <c r="F27" s="265">
        <v>98</v>
      </c>
      <c r="G27" s="265">
        <v>98</v>
      </c>
      <c r="H27" s="265">
        <v>98</v>
      </c>
      <c r="I27" s="265">
        <v>98</v>
      </c>
      <c r="J27" s="265">
        <v>98</v>
      </c>
      <c r="K27" s="265">
        <v>98</v>
      </c>
    </row>
    <row r="28" spans="1:11">
      <c r="A28" s="47" t="s">
        <v>20</v>
      </c>
      <c r="B28" s="387">
        <v>98</v>
      </c>
      <c r="C28" s="387">
        <v>98</v>
      </c>
      <c r="D28" s="265">
        <v>98</v>
      </c>
      <c r="E28" s="265">
        <v>98</v>
      </c>
      <c r="F28" s="265">
        <v>98</v>
      </c>
      <c r="G28" s="265">
        <v>98</v>
      </c>
      <c r="H28" s="265">
        <v>98</v>
      </c>
      <c r="I28" s="265">
        <v>98</v>
      </c>
      <c r="J28" s="265">
        <v>98</v>
      </c>
      <c r="K28" s="265">
        <v>98</v>
      </c>
    </row>
    <row r="29" spans="1:11">
      <c r="A29" s="47" t="s">
        <v>21</v>
      </c>
      <c r="B29" s="387">
        <v>90.9</v>
      </c>
      <c r="C29" s="387">
        <v>92.2</v>
      </c>
      <c r="D29" s="265">
        <v>98</v>
      </c>
      <c r="E29" s="265">
        <v>98</v>
      </c>
      <c r="F29" s="265">
        <v>98</v>
      </c>
      <c r="G29" s="265">
        <v>98</v>
      </c>
      <c r="H29" s="265">
        <v>98</v>
      </c>
      <c r="I29" s="265">
        <v>98</v>
      </c>
      <c r="J29" s="265">
        <v>98</v>
      </c>
      <c r="K29" s="265">
        <v>98</v>
      </c>
    </row>
    <row r="30" spans="1:11">
      <c r="A30" s="47" t="s">
        <v>22</v>
      </c>
      <c r="B30" s="387">
        <v>99.8</v>
      </c>
      <c r="C30" s="387">
        <v>99.8</v>
      </c>
      <c r="D30" s="265">
        <v>98</v>
      </c>
      <c r="E30" s="265">
        <v>98</v>
      </c>
      <c r="F30" s="265">
        <v>98</v>
      </c>
      <c r="G30" s="265">
        <v>98</v>
      </c>
      <c r="H30" s="265">
        <v>98</v>
      </c>
      <c r="I30" s="265">
        <v>98</v>
      </c>
      <c r="J30" s="265">
        <v>98</v>
      </c>
      <c r="K30" s="265">
        <v>98</v>
      </c>
    </row>
    <row r="31" spans="1:11">
      <c r="A31" s="47" t="s">
        <v>23</v>
      </c>
      <c r="B31" s="387">
        <v>98.9</v>
      </c>
      <c r="C31" s="387">
        <v>98.7</v>
      </c>
      <c r="D31" s="265">
        <v>98</v>
      </c>
      <c r="E31" s="265">
        <v>98</v>
      </c>
      <c r="F31" s="265">
        <v>98</v>
      </c>
      <c r="G31" s="265">
        <v>98</v>
      </c>
      <c r="H31" s="265">
        <v>98</v>
      </c>
      <c r="I31" s="265">
        <v>98</v>
      </c>
      <c r="J31" s="265">
        <v>98</v>
      </c>
      <c r="K31" s="265">
        <v>98</v>
      </c>
    </row>
    <row r="32" spans="1:11">
      <c r="A32" s="47" t="s">
        <v>24</v>
      </c>
      <c r="B32" s="387">
        <v>98.9</v>
      </c>
      <c r="C32" s="387">
        <v>98.7</v>
      </c>
      <c r="D32" s="265">
        <v>98</v>
      </c>
      <c r="E32" s="265">
        <v>98</v>
      </c>
      <c r="F32" s="265">
        <v>98</v>
      </c>
      <c r="G32" s="265">
        <v>98</v>
      </c>
      <c r="H32" s="265">
        <v>98</v>
      </c>
      <c r="I32" s="265">
        <v>98</v>
      </c>
      <c r="J32" s="265">
        <v>98</v>
      </c>
      <c r="K32" s="265">
        <v>98</v>
      </c>
    </row>
    <row r="33" spans="1:11">
      <c r="A33" s="47" t="s">
        <v>25</v>
      </c>
      <c r="B33" s="387">
        <v>92</v>
      </c>
      <c r="C33" s="387">
        <v>93</v>
      </c>
      <c r="D33" s="265">
        <v>98</v>
      </c>
      <c r="E33" s="265">
        <v>98</v>
      </c>
      <c r="F33" s="265">
        <v>98</v>
      </c>
      <c r="G33" s="265">
        <v>98</v>
      </c>
      <c r="H33" s="265">
        <v>98</v>
      </c>
      <c r="I33" s="265">
        <v>98</v>
      </c>
      <c r="J33" s="265">
        <v>98</v>
      </c>
      <c r="K33" s="265">
        <v>98</v>
      </c>
    </row>
    <row r="34" spans="1:11">
      <c r="A34" s="47" t="s">
        <v>26</v>
      </c>
      <c r="B34" s="387">
        <v>100</v>
      </c>
      <c r="C34" s="387">
        <v>97.5</v>
      </c>
      <c r="D34" s="265">
        <v>98</v>
      </c>
      <c r="E34" s="265">
        <v>98</v>
      </c>
      <c r="F34" s="265">
        <v>98</v>
      </c>
      <c r="G34" s="265">
        <v>98</v>
      </c>
      <c r="H34" s="265">
        <v>98</v>
      </c>
      <c r="I34" s="265">
        <v>98</v>
      </c>
      <c r="J34" s="265">
        <v>98</v>
      </c>
      <c r="K34" s="265">
        <v>98</v>
      </c>
    </row>
    <row r="35" spans="1:11">
      <c r="A35" s="47" t="s">
        <v>27</v>
      </c>
      <c r="B35" s="387">
        <v>94.5</v>
      </c>
      <c r="C35" s="387">
        <v>95.5</v>
      </c>
      <c r="D35" s="265">
        <v>98</v>
      </c>
      <c r="E35" s="265">
        <v>98</v>
      </c>
      <c r="F35" s="265">
        <v>98</v>
      </c>
      <c r="G35" s="265">
        <v>98</v>
      </c>
      <c r="H35" s="265">
        <v>98</v>
      </c>
      <c r="I35" s="265">
        <v>98</v>
      </c>
      <c r="J35" s="265">
        <v>98</v>
      </c>
      <c r="K35" s="265">
        <v>98</v>
      </c>
    </row>
    <row r="36" spans="1:11">
      <c r="A36" s="6" t="s">
        <v>28</v>
      </c>
      <c r="B36" s="387">
        <v>97.4</v>
      </c>
      <c r="C36" s="387">
        <v>97.2</v>
      </c>
      <c r="D36" s="265">
        <v>98</v>
      </c>
      <c r="E36" s="265">
        <v>98</v>
      </c>
      <c r="F36" s="265">
        <v>98</v>
      </c>
      <c r="G36" s="265">
        <v>98</v>
      </c>
      <c r="H36" s="265">
        <v>98</v>
      </c>
      <c r="I36" s="265">
        <v>98</v>
      </c>
      <c r="J36" s="265">
        <v>98</v>
      </c>
      <c r="K36" s="265">
        <v>98</v>
      </c>
    </row>
    <row r="37" spans="1:11">
      <c r="A37" s="6" t="s">
        <v>190</v>
      </c>
      <c r="B37" s="389">
        <v>92.3</v>
      </c>
      <c r="C37" s="389">
        <v>93.3</v>
      </c>
      <c r="D37" s="265">
        <v>98</v>
      </c>
      <c r="E37" s="265">
        <v>98</v>
      </c>
      <c r="F37" s="265">
        <v>98</v>
      </c>
      <c r="G37" s="265">
        <v>98</v>
      </c>
      <c r="H37" s="265">
        <v>98</v>
      </c>
      <c r="I37" s="265">
        <v>98</v>
      </c>
      <c r="J37" s="265">
        <v>98</v>
      </c>
      <c r="K37" s="265">
        <v>98</v>
      </c>
    </row>
    <row r="38" spans="1:11">
      <c r="B38" s="386">
        <v>98.9</v>
      </c>
      <c r="C38" s="386">
        <v>98.7</v>
      </c>
    </row>
  </sheetData>
  <mergeCells count="3">
    <mergeCell ref="A5:A6"/>
    <mergeCell ref="B5:K5"/>
    <mergeCell ref="A1:N1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workbookViewId="0">
      <selection activeCell="C38" sqref="C38"/>
    </sheetView>
  </sheetViews>
  <sheetFormatPr defaultRowHeight="15"/>
  <cols>
    <col min="1" max="1" width="18" customWidth="1"/>
    <col min="2" max="3" width="9.140625" style="386"/>
  </cols>
  <sheetData>
    <row r="1" spans="1:14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ht="15.75">
      <c r="A2" s="424" t="s">
        <v>196</v>
      </c>
      <c r="B2" s="437"/>
      <c r="C2" s="437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425" t="s">
        <v>309</v>
      </c>
      <c r="B3" s="437"/>
      <c r="C3" s="437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40" customFormat="1" ht="15.75">
      <c r="A4" s="438" t="s">
        <v>391</v>
      </c>
      <c r="B4" s="439"/>
      <c r="C4" s="439"/>
    </row>
    <row r="5" spans="1:14" ht="15.75" customHeight="1">
      <c r="A5" s="741" t="s">
        <v>316</v>
      </c>
      <c r="B5" s="742" t="s">
        <v>317</v>
      </c>
      <c r="C5" s="742"/>
      <c r="D5" s="742"/>
      <c r="E5" s="742"/>
      <c r="F5" s="742"/>
      <c r="G5" s="742"/>
      <c r="H5" s="742"/>
      <c r="I5" s="742"/>
      <c r="J5" s="742"/>
      <c r="K5" s="742"/>
    </row>
    <row r="6" spans="1:14">
      <c r="A6" s="741"/>
      <c r="B6" s="387">
        <v>2011</v>
      </c>
      <c r="C6" s="387">
        <v>2012</v>
      </c>
      <c r="D6" s="348">
        <v>2013</v>
      </c>
      <c r="E6" s="348">
        <v>2014</v>
      </c>
      <c r="F6" s="348">
        <v>2015</v>
      </c>
      <c r="G6" s="348">
        <v>2016</v>
      </c>
      <c r="H6" s="348">
        <v>2017</v>
      </c>
      <c r="I6" s="348">
        <v>2018</v>
      </c>
      <c r="J6" s="348">
        <v>2019</v>
      </c>
      <c r="K6" s="348">
        <v>2020</v>
      </c>
    </row>
    <row r="7" spans="1:14">
      <c r="A7" s="270">
        <v>1</v>
      </c>
      <c r="B7" s="388">
        <v>4</v>
      </c>
      <c r="C7" s="388">
        <v>5</v>
      </c>
      <c r="D7" s="270">
        <v>6</v>
      </c>
      <c r="E7" s="270">
        <v>7</v>
      </c>
      <c r="F7" s="270">
        <v>8</v>
      </c>
      <c r="G7" s="270">
        <v>9</v>
      </c>
      <c r="H7" s="270">
        <v>10</v>
      </c>
      <c r="I7" s="270">
        <v>11</v>
      </c>
      <c r="J7" s="270">
        <v>12</v>
      </c>
      <c r="K7" s="270">
        <v>13</v>
      </c>
    </row>
    <row r="8" spans="1:14">
      <c r="A8" s="47" t="s">
        <v>0</v>
      </c>
      <c r="B8" s="387">
        <v>95</v>
      </c>
      <c r="C8" s="387">
        <v>95</v>
      </c>
      <c r="D8" s="348">
        <v>98</v>
      </c>
      <c r="E8" s="348">
        <v>98</v>
      </c>
      <c r="F8" s="348">
        <v>98</v>
      </c>
      <c r="G8" s="348">
        <v>98</v>
      </c>
      <c r="H8" s="348">
        <v>98</v>
      </c>
      <c r="I8" s="348">
        <v>98</v>
      </c>
      <c r="J8" s="348">
        <v>98</v>
      </c>
      <c r="K8" s="348">
        <v>98</v>
      </c>
    </row>
    <row r="9" spans="1:14">
      <c r="A9" s="47" t="s">
        <v>1</v>
      </c>
      <c r="B9" s="387">
        <v>97.6</v>
      </c>
      <c r="C9" s="387">
        <v>97.9</v>
      </c>
      <c r="D9" s="348">
        <v>98</v>
      </c>
      <c r="E9" s="348">
        <v>98</v>
      </c>
      <c r="F9" s="348">
        <v>98</v>
      </c>
      <c r="G9" s="348">
        <v>98</v>
      </c>
      <c r="H9" s="348">
        <v>98</v>
      </c>
      <c r="I9" s="348">
        <v>98</v>
      </c>
      <c r="J9" s="348">
        <v>98</v>
      </c>
      <c r="K9" s="348">
        <v>98</v>
      </c>
    </row>
    <row r="10" spans="1:14">
      <c r="A10" s="47" t="s">
        <v>2</v>
      </c>
      <c r="B10" s="387">
        <v>98.2</v>
      </c>
      <c r="C10" s="387">
        <v>98.9</v>
      </c>
      <c r="D10" s="348">
        <v>98</v>
      </c>
      <c r="E10" s="348">
        <v>98</v>
      </c>
      <c r="F10" s="348">
        <v>98</v>
      </c>
      <c r="G10" s="348">
        <v>98</v>
      </c>
      <c r="H10" s="348">
        <v>98</v>
      </c>
      <c r="I10" s="348">
        <v>98</v>
      </c>
      <c r="J10" s="348">
        <v>98</v>
      </c>
      <c r="K10" s="348">
        <v>98</v>
      </c>
    </row>
    <row r="11" spans="1:14">
      <c r="A11" s="47" t="s">
        <v>3</v>
      </c>
      <c r="B11" s="387">
        <v>99.7</v>
      </c>
      <c r="C11" s="387">
        <v>99.7</v>
      </c>
      <c r="D11" s="348">
        <v>98</v>
      </c>
      <c r="E11" s="348">
        <v>98</v>
      </c>
      <c r="F11" s="348">
        <v>98</v>
      </c>
      <c r="G11" s="348">
        <v>98</v>
      </c>
      <c r="H11" s="348">
        <v>98</v>
      </c>
      <c r="I11" s="348">
        <v>98</v>
      </c>
      <c r="J11" s="348">
        <v>98</v>
      </c>
      <c r="K11" s="348">
        <v>98</v>
      </c>
    </row>
    <row r="12" spans="1:14">
      <c r="A12" s="47" t="s">
        <v>4</v>
      </c>
      <c r="B12" s="387">
        <v>100</v>
      </c>
      <c r="C12" s="387">
        <v>100</v>
      </c>
      <c r="D12" s="348">
        <v>98</v>
      </c>
      <c r="E12" s="348">
        <v>98</v>
      </c>
      <c r="F12" s="348">
        <v>98</v>
      </c>
      <c r="G12" s="348">
        <v>98</v>
      </c>
      <c r="H12" s="348">
        <v>98</v>
      </c>
      <c r="I12" s="348">
        <v>98</v>
      </c>
      <c r="J12" s="348">
        <v>98</v>
      </c>
      <c r="K12" s="348">
        <v>98</v>
      </c>
    </row>
    <row r="13" spans="1:14">
      <c r="A13" s="47" t="s">
        <v>5</v>
      </c>
      <c r="B13" s="387">
        <v>97</v>
      </c>
      <c r="C13" s="387">
        <v>98</v>
      </c>
      <c r="D13" s="348">
        <v>98</v>
      </c>
      <c r="E13" s="348">
        <v>98</v>
      </c>
      <c r="F13" s="348">
        <v>98</v>
      </c>
      <c r="G13" s="348">
        <v>98</v>
      </c>
      <c r="H13" s="348">
        <v>98</v>
      </c>
      <c r="I13" s="348">
        <v>98</v>
      </c>
      <c r="J13" s="348">
        <v>98</v>
      </c>
      <c r="K13" s="348">
        <v>98</v>
      </c>
    </row>
    <row r="14" spans="1:14">
      <c r="A14" s="47" t="s">
        <v>6</v>
      </c>
      <c r="B14" s="387">
        <v>95.56</v>
      </c>
      <c r="C14" s="387">
        <v>81.8</v>
      </c>
      <c r="D14" s="348">
        <v>98</v>
      </c>
      <c r="E14" s="348">
        <v>98</v>
      </c>
      <c r="F14" s="348">
        <v>98</v>
      </c>
      <c r="G14" s="348">
        <v>98</v>
      </c>
      <c r="H14" s="348">
        <v>98</v>
      </c>
      <c r="I14" s="348">
        <v>98</v>
      </c>
      <c r="J14" s="348">
        <v>98</v>
      </c>
      <c r="K14" s="348">
        <v>98</v>
      </c>
    </row>
    <row r="15" spans="1:14">
      <c r="A15" s="47" t="s">
        <v>7</v>
      </c>
      <c r="B15" s="387">
        <v>97.3</v>
      </c>
      <c r="C15" s="387">
        <v>98.7</v>
      </c>
      <c r="D15" s="348">
        <v>98</v>
      </c>
      <c r="E15" s="348">
        <v>98</v>
      </c>
      <c r="F15" s="348">
        <v>98</v>
      </c>
      <c r="G15" s="348">
        <v>98</v>
      </c>
      <c r="H15" s="348">
        <v>98</v>
      </c>
      <c r="I15" s="348">
        <v>98</v>
      </c>
      <c r="J15" s="348">
        <v>98</v>
      </c>
      <c r="K15" s="348">
        <v>98</v>
      </c>
    </row>
    <row r="16" spans="1:14">
      <c r="A16" s="47" t="s">
        <v>8</v>
      </c>
      <c r="B16" s="387">
        <v>97.6</v>
      </c>
      <c r="C16" s="387">
        <v>97.9</v>
      </c>
      <c r="D16" s="348">
        <v>98</v>
      </c>
      <c r="E16" s="348">
        <v>98</v>
      </c>
      <c r="F16" s="348">
        <v>98</v>
      </c>
      <c r="G16" s="348">
        <v>98</v>
      </c>
      <c r="H16" s="348">
        <v>98</v>
      </c>
      <c r="I16" s="348">
        <v>98</v>
      </c>
      <c r="J16" s="348">
        <v>98</v>
      </c>
      <c r="K16" s="348">
        <v>98</v>
      </c>
    </row>
    <row r="17" spans="1:11">
      <c r="A17" s="47" t="s">
        <v>9</v>
      </c>
      <c r="B17" s="387">
        <v>95.8</v>
      </c>
      <c r="C17" s="387">
        <v>95.9</v>
      </c>
      <c r="D17" s="348">
        <v>98</v>
      </c>
      <c r="E17" s="348">
        <v>98</v>
      </c>
      <c r="F17" s="348">
        <v>98</v>
      </c>
      <c r="G17" s="348">
        <v>98</v>
      </c>
      <c r="H17" s="348">
        <v>98</v>
      </c>
      <c r="I17" s="348">
        <v>98</v>
      </c>
      <c r="J17" s="348">
        <v>98</v>
      </c>
      <c r="K17" s="348">
        <v>98</v>
      </c>
    </row>
    <row r="18" spans="1:11">
      <c r="A18" s="47" t="s">
        <v>10</v>
      </c>
      <c r="B18" s="387">
        <v>99.5</v>
      </c>
      <c r="C18" s="387">
        <v>99.5</v>
      </c>
      <c r="D18" s="348">
        <v>98</v>
      </c>
      <c r="E18" s="348">
        <v>98</v>
      </c>
      <c r="F18" s="348">
        <v>98</v>
      </c>
      <c r="G18" s="348">
        <v>98</v>
      </c>
      <c r="H18" s="348">
        <v>98</v>
      </c>
      <c r="I18" s="348">
        <v>98</v>
      </c>
      <c r="J18" s="348">
        <v>98</v>
      </c>
      <c r="K18" s="348">
        <v>98</v>
      </c>
    </row>
    <row r="19" spans="1:11">
      <c r="A19" s="47" t="s">
        <v>11</v>
      </c>
      <c r="B19" s="387">
        <v>98</v>
      </c>
      <c r="C19" s="387">
        <v>99.6</v>
      </c>
      <c r="D19" s="348">
        <v>98</v>
      </c>
      <c r="E19" s="348">
        <v>98</v>
      </c>
      <c r="F19" s="348">
        <v>98</v>
      </c>
      <c r="G19" s="348">
        <v>98</v>
      </c>
      <c r="H19" s="348">
        <v>98</v>
      </c>
      <c r="I19" s="348">
        <v>98</v>
      </c>
      <c r="J19" s="348">
        <v>98</v>
      </c>
      <c r="K19" s="348">
        <v>98</v>
      </c>
    </row>
    <row r="20" spans="1:11">
      <c r="A20" s="47" t="s">
        <v>12</v>
      </c>
      <c r="B20" s="387">
        <v>97.6</v>
      </c>
      <c r="C20" s="387">
        <v>97.9</v>
      </c>
      <c r="D20" s="348">
        <v>98</v>
      </c>
      <c r="E20" s="348">
        <v>98</v>
      </c>
      <c r="F20" s="348">
        <v>98</v>
      </c>
      <c r="G20" s="348">
        <v>98</v>
      </c>
      <c r="H20" s="348">
        <v>98</v>
      </c>
      <c r="I20" s="348">
        <v>98</v>
      </c>
      <c r="J20" s="348">
        <v>98</v>
      </c>
      <c r="K20" s="348">
        <v>98</v>
      </c>
    </row>
    <row r="21" spans="1:11">
      <c r="A21" s="47" t="s">
        <v>13</v>
      </c>
      <c r="B21" s="387">
        <v>97.6</v>
      </c>
      <c r="C21" s="387">
        <v>97.9</v>
      </c>
      <c r="D21" s="348">
        <v>98</v>
      </c>
      <c r="E21" s="348">
        <v>98</v>
      </c>
      <c r="F21" s="348">
        <v>98</v>
      </c>
      <c r="G21" s="348">
        <v>98</v>
      </c>
      <c r="H21" s="348">
        <v>98</v>
      </c>
      <c r="I21" s="348">
        <v>98</v>
      </c>
      <c r="J21" s="348">
        <v>98</v>
      </c>
      <c r="K21" s="348">
        <v>98</v>
      </c>
    </row>
    <row r="22" spans="1:11">
      <c r="A22" s="47" t="s">
        <v>14</v>
      </c>
      <c r="B22" s="387">
        <v>97.1</v>
      </c>
      <c r="C22" s="387">
        <v>100</v>
      </c>
      <c r="D22" s="348">
        <v>98</v>
      </c>
      <c r="E22" s="348">
        <v>98</v>
      </c>
      <c r="F22" s="348">
        <v>98</v>
      </c>
      <c r="G22" s="348">
        <v>98</v>
      </c>
      <c r="H22" s="348">
        <v>98</v>
      </c>
      <c r="I22" s="348">
        <v>98</v>
      </c>
      <c r="J22" s="348">
        <v>98</v>
      </c>
      <c r="K22" s="348">
        <v>98</v>
      </c>
    </row>
    <row r="23" spans="1:11">
      <c r="A23" s="47" t="s">
        <v>15</v>
      </c>
      <c r="B23" s="387">
        <v>97.5</v>
      </c>
      <c r="C23" s="387">
        <v>99.5</v>
      </c>
      <c r="D23" s="348">
        <v>98</v>
      </c>
      <c r="E23" s="348">
        <v>98</v>
      </c>
      <c r="F23" s="348">
        <v>98</v>
      </c>
      <c r="G23" s="348">
        <v>98</v>
      </c>
      <c r="H23" s="348">
        <v>98</v>
      </c>
      <c r="I23" s="348">
        <v>98</v>
      </c>
      <c r="J23" s="348">
        <v>98</v>
      </c>
      <c r="K23" s="348">
        <v>98</v>
      </c>
    </row>
    <row r="24" spans="1:11">
      <c r="A24" s="47" t="s">
        <v>16</v>
      </c>
      <c r="B24" s="387">
        <v>100</v>
      </c>
      <c r="C24" s="387">
        <v>100</v>
      </c>
      <c r="D24" s="348">
        <v>98</v>
      </c>
      <c r="E24" s="348">
        <v>98</v>
      </c>
      <c r="F24" s="348">
        <v>98</v>
      </c>
      <c r="G24" s="348">
        <v>98</v>
      </c>
      <c r="H24" s="348">
        <v>98</v>
      </c>
      <c r="I24" s="348">
        <v>98</v>
      </c>
      <c r="J24" s="348">
        <v>98</v>
      </c>
      <c r="K24" s="348">
        <v>98</v>
      </c>
    </row>
    <row r="25" spans="1:11">
      <c r="A25" s="47" t="s">
        <v>17</v>
      </c>
      <c r="B25" s="387">
        <v>96.6</v>
      </c>
      <c r="C25" s="387">
        <v>97.5</v>
      </c>
      <c r="D25" s="348">
        <v>98</v>
      </c>
      <c r="E25" s="348">
        <v>98</v>
      </c>
      <c r="F25" s="348">
        <v>98</v>
      </c>
      <c r="G25" s="348">
        <v>98</v>
      </c>
      <c r="H25" s="348">
        <v>98</v>
      </c>
      <c r="I25" s="348">
        <v>98</v>
      </c>
      <c r="J25" s="348">
        <v>98</v>
      </c>
      <c r="K25" s="348">
        <v>98</v>
      </c>
    </row>
    <row r="26" spans="1:11">
      <c r="A26" s="47" t="s">
        <v>18</v>
      </c>
      <c r="B26" s="387">
        <v>98</v>
      </c>
      <c r="C26" s="387">
        <v>98.2</v>
      </c>
      <c r="D26" s="348">
        <v>98</v>
      </c>
      <c r="E26" s="348">
        <v>98</v>
      </c>
      <c r="F26" s="348">
        <v>98</v>
      </c>
      <c r="G26" s="348">
        <v>98</v>
      </c>
      <c r="H26" s="348">
        <v>98</v>
      </c>
      <c r="I26" s="348">
        <v>98</v>
      </c>
      <c r="J26" s="348">
        <v>98</v>
      </c>
      <c r="K26" s="348">
        <v>98</v>
      </c>
    </row>
    <row r="27" spans="1:11">
      <c r="A27" s="47" t="s">
        <v>19</v>
      </c>
      <c r="B27" s="387">
        <v>98</v>
      </c>
      <c r="C27" s="387">
        <v>98</v>
      </c>
      <c r="D27" s="348">
        <v>98</v>
      </c>
      <c r="E27" s="348">
        <v>98</v>
      </c>
      <c r="F27" s="348">
        <v>98</v>
      </c>
      <c r="G27" s="348">
        <v>98</v>
      </c>
      <c r="H27" s="348">
        <v>98</v>
      </c>
      <c r="I27" s="348">
        <v>98</v>
      </c>
      <c r="J27" s="348">
        <v>98</v>
      </c>
      <c r="K27" s="348">
        <v>98</v>
      </c>
    </row>
    <row r="28" spans="1:11">
      <c r="A28" s="47" t="s">
        <v>20</v>
      </c>
      <c r="B28" s="389"/>
      <c r="C28" s="389"/>
      <c r="D28" s="348">
        <v>98</v>
      </c>
      <c r="E28" s="348">
        <v>98</v>
      </c>
      <c r="F28" s="348">
        <v>98</v>
      </c>
      <c r="G28" s="348">
        <v>98</v>
      </c>
      <c r="H28" s="348">
        <v>98</v>
      </c>
      <c r="I28" s="348">
        <v>98</v>
      </c>
      <c r="J28" s="348">
        <v>98</v>
      </c>
      <c r="K28" s="348">
        <v>98</v>
      </c>
    </row>
    <row r="29" spans="1:11">
      <c r="A29" s="47" t="s">
        <v>21</v>
      </c>
      <c r="B29" s="387">
        <v>93</v>
      </c>
      <c r="C29" s="387">
        <v>92.9</v>
      </c>
      <c r="D29" s="348">
        <v>98</v>
      </c>
      <c r="E29" s="348">
        <v>98</v>
      </c>
      <c r="F29" s="348">
        <v>98</v>
      </c>
      <c r="G29" s="348">
        <v>98</v>
      </c>
      <c r="H29" s="348">
        <v>98</v>
      </c>
      <c r="I29" s="348">
        <v>98</v>
      </c>
      <c r="J29" s="348">
        <v>98</v>
      </c>
      <c r="K29" s="348">
        <v>98</v>
      </c>
    </row>
    <row r="30" spans="1:11">
      <c r="A30" s="47" t="s">
        <v>22</v>
      </c>
      <c r="B30" s="387">
        <v>100</v>
      </c>
      <c r="C30" s="387">
        <v>96.5</v>
      </c>
      <c r="D30" s="348">
        <v>98</v>
      </c>
      <c r="E30" s="348">
        <v>98</v>
      </c>
      <c r="F30" s="348">
        <v>98</v>
      </c>
      <c r="G30" s="348">
        <v>98</v>
      </c>
      <c r="H30" s="348">
        <v>98</v>
      </c>
      <c r="I30" s="348">
        <v>98</v>
      </c>
      <c r="J30" s="348">
        <v>98</v>
      </c>
      <c r="K30" s="348">
        <v>98</v>
      </c>
    </row>
    <row r="31" spans="1:11">
      <c r="A31" s="47" t="s">
        <v>23</v>
      </c>
      <c r="B31" s="387">
        <v>97.6</v>
      </c>
      <c r="C31" s="387">
        <v>97.9</v>
      </c>
      <c r="D31" s="348">
        <v>98</v>
      </c>
      <c r="E31" s="348">
        <v>98</v>
      </c>
      <c r="F31" s="348">
        <v>98</v>
      </c>
      <c r="G31" s="348">
        <v>98</v>
      </c>
      <c r="H31" s="348">
        <v>98</v>
      </c>
      <c r="I31" s="348">
        <v>98</v>
      </c>
      <c r="J31" s="348">
        <v>98</v>
      </c>
      <c r="K31" s="348">
        <v>98</v>
      </c>
    </row>
    <row r="32" spans="1:11">
      <c r="A32" s="47" t="s">
        <v>24</v>
      </c>
      <c r="B32" s="387">
        <v>97.6</v>
      </c>
      <c r="C32" s="387">
        <v>97.9</v>
      </c>
      <c r="D32" s="348">
        <v>98</v>
      </c>
      <c r="E32" s="348">
        <v>98</v>
      </c>
      <c r="F32" s="348">
        <v>98</v>
      </c>
      <c r="G32" s="348">
        <v>98</v>
      </c>
      <c r="H32" s="348">
        <v>98</v>
      </c>
      <c r="I32" s="348">
        <v>98</v>
      </c>
      <c r="J32" s="348">
        <v>98</v>
      </c>
      <c r="K32" s="348">
        <v>98</v>
      </c>
    </row>
    <row r="33" spans="1:11">
      <c r="A33" s="47" t="s">
        <v>25</v>
      </c>
      <c r="B33" s="387">
        <v>56.1</v>
      </c>
      <c r="C33" s="387">
        <v>91.5</v>
      </c>
      <c r="D33" s="348">
        <v>98</v>
      </c>
      <c r="E33" s="348">
        <v>98</v>
      </c>
      <c r="F33" s="348">
        <v>98</v>
      </c>
      <c r="G33" s="348">
        <v>98</v>
      </c>
      <c r="H33" s="348">
        <v>98</v>
      </c>
      <c r="I33" s="348">
        <v>98</v>
      </c>
      <c r="J33" s="348">
        <v>98</v>
      </c>
      <c r="K33" s="348">
        <v>98</v>
      </c>
    </row>
    <row r="34" spans="1:11">
      <c r="A34" s="47" t="s">
        <v>26</v>
      </c>
      <c r="B34" s="387">
        <v>97</v>
      </c>
      <c r="C34" s="387">
        <v>100</v>
      </c>
      <c r="D34" s="348">
        <v>98</v>
      </c>
      <c r="E34" s="348">
        <v>98</v>
      </c>
      <c r="F34" s="348">
        <v>98</v>
      </c>
      <c r="G34" s="348">
        <v>98</v>
      </c>
      <c r="H34" s="348">
        <v>98</v>
      </c>
      <c r="I34" s="348">
        <v>98</v>
      </c>
      <c r="J34" s="348">
        <v>98</v>
      </c>
      <c r="K34" s="348">
        <v>98</v>
      </c>
    </row>
    <row r="35" spans="1:11">
      <c r="A35" s="47" t="s">
        <v>27</v>
      </c>
      <c r="B35" s="387">
        <v>98.5</v>
      </c>
      <c r="C35" s="387">
        <v>99</v>
      </c>
      <c r="D35" s="348">
        <v>98</v>
      </c>
      <c r="E35" s="348">
        <v>98</v>
      </c>
      <c r="F35" s="348">
        <v>98</v>
      </c>
      <c r="G35" s="348">
        <v>98</v>
      </c>
      <c r="H35" s="348">
        <v>98</v>
      </c>
      <c r="I35" s="348">
        <v>98</v>
      </c>
      <c r="J35" s="348">
        <v>98</v>
      </c>
      <c r="K35" s="348">
        <v>98</v>
      </c>
    </row>
    <row r="36" spans="1:11">
      <c r="A36" s="6" t="s">
        <v>28</v>
      </c>
      <c r="B36" s="387">
        <v>91.1</v>
      </c>
      <c r="C36" s="387">
        <v>97.1</v>
      </c>
      <c r="D36" s="348">
        <v>98</v>
      </c>
      <c r="E36" s="348">
        <v>98</v>
      </c>
      <c r="F36" s="348">
        <v>98</v>
      </c>
      <c r="G36" s="348">
        <v>98</v>
      </c>
      <c r="H36" s="348">
        <v>98</v>
      </c>
      <c r="I36" s="348">
        <v>98</v>
      </c>
      <c r="J36" s="348">
        <v>98</v>
      </c>
      <c r="K36" s="348">
        <v>98</v>
      </c>
    </row>
    <row r="37" spans="1:11">
      <c r="A37" s="6" t="s">
        <v>190</v>
      </c>
      <c r="B37" s="389">
        <v>92.6</v>
      </c>
      <c r="C37" s="389">
        <v>93.9</v>
      </c>
      <c r="D37" s="348">
        <v>98</v>
      </c>
      <c r="E37" s="348">
        <v>98</v>
      </c>
      <c r="F37" s="348">
        <v>98</v>
      </c>
      <c r="G37" s="348">
        <v>98</v>
      </c>
      <c r="H37" s="348">
        <v>98</v>
      </c>
      <c r="I37" s="348">
        <v>98</v>
      </c>
      <c r="J37" s="348">
        <v>98</v>
      </c>
      <c r="K37" s="348">
        <v>98</v>
      </c>
    </row>
    <row r="38" spans="1:11">
      <c r="B38" s="386">
        <v>97.6</v>
      </c>
      <c r="C38" s="386">
        <v>97.9</v>
      </c>
    </row>
  </sheetData>
  <mergeCells count="3">
    <mergeCell ref="A5:A6"/>
    <mergeCell ref="B5:K5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workbookViewId="0">
      <selection activeCell="G41" sqref="G41"/>
    </sheetView>
  </sheetViews>
  <sheetFormatPr defaultRowHeight="15"/>
  <cols>
    <col min="1" max="1" width="18" customWidth="1"/>
    <col min="2" max="3" width="9.140625" style="386"/>
  </cols>
  <sheetData>
    <row r="1" spans="1:14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ht="15.75">
      <c r="A2" s="424" t="s">
        <v>196</v>
      </c>
      <c r="B2" s="437"/>
      <c r="C2" s="437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425" t="s">
        <v>309</v>
      </c>
      <c r="B3" s="437"/>
      <c r="C3" s="437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40" customFormat="1" ht="15.75">
      <c r="A4" s="438" t="s">
        <v>392</v>
      </c>
      <c r="B4" s="439"/>
      <c r="C4" s="439"/>
    </row>
    <row r="5" spans="1:14" ht="15.75" customHeight="1">
      <c r="A5" s="741" t="s">
        <v>316</v>
      </c>
      <c r="B5" s="742" t="s">
        <v>317</v>
      </c>
      <c r="C5" s="742"/>
      <c r="D5" s="742"/>
      <c r="E5" s="742"/>
      <c r="F5" s="742"/>
      <c r="G5" s="742"/>
      <c r="H5" s="742"/>
      <c r="I5" s="742"/>
      <c r="J5" s="742"/>
      <c r="K5" s="742"/>
    </row>
    <row r="6" spans="1:14">
      <c r="A6" s="741"/>
      <c r="B6" s="387">
        <v>2011</v>
      </c>
      <c r="C6" s="387">
        <v>2012</v>
      </c>
      <c r="D6" s="348">
        <v>2013</v>
      </c>
      <c r="E6" s="348">
        <v>2014</v>
      </c>
      <c r="F6" s="348">
        <v>2015</v>
      </c>
      <c r="G6" s="348">
        <v>2016</v>
      </c>
      <c r="H6" s="348">
        <v>2017</v>
      </c>
      <c r="I6" s="348">
        <v>2018</v>
      </c>
      <c r="J6" s="348">
        <v>2019</v>
      </c>
      <c r="K6" s="348">
        <v>2020</v>
      </c>
    </row>
    <row r="7" spans="1:14">
      <c r="A7" s="270">
        <v>1</v>
      </c>
      <c r="B7" s="388">
        <v>4</v>
      </c>
      <c r="C7" s="388">
        <v>5</v>
      </c>
      <c r="D7" s="270">
        <v>6</v>
      </c>
      <c r="E7" s="270">
        <v>7</v>
      </c>
      <c r="F7" s="270">
        <v>8</v>
      </c>
      <c r="G7" s="270">
        <v>9</v>
      </c>
      <c r="H7" s="270">
        <v>10</v>
      </c>
      <c r="I7" s="270">
        <v>11</v>
      </c>
      <c r="J7" s="270">
        <v>12</v>
      </c>
      <c r="K7" s="270">
        <v>13</v>
      </c>
    </row>
    <row r="8" spans="1:14">
      <c r="A8" s="390" t="s">
        <v>0</v>
      </c>
      <c r="B8" s="387">
        <v>95</v>
      </c>
      <c r="C8" s="387">
        <v>95</v>
      </c>
      <c r="D8" s="348">
        <v>97.7</v>
      </c>
      <c r="E8" s="348">
        <v>97.7</v>
      </c>
      <c r="F8" s="348">
        <v>97.7</v>
      </c>
      <c r="G8" s="348">
        <v>97.7</v>
      </c>
      <c r="H8" s="348">
        <v>97.7</v>
      </c>
      <c r="I8" s="348">
        <v>97.8</v>
      </c>
      <c r="J8" s="348">
        <v>97.8</v>
      </c>
      <c r="K8" s="348">
        <v>98</v>
      </c>
    </row>
    <row r="9" spans="1:14">
      <c r="A9" s="390" t="s">
        <v>1</v>
      </c>
      <c r="B9" s="387">
        <v>96.6</v>
      </c>
      <c r="C9" s="387">
        <v>97.7</v>
      </c>
      <c r="D9" s="348">
        <v>97.7</v>
      </c>
      <c r="E9" s="348">
        <v>97.7</v>
      </c>
      <c r="F9" s="348">
        <v>97.7</v>
      </c>
      <c r="G9" s="348">
        <v>97.7</v>
      </c>
      <c r="H9" s="348">
        <v>97.7</v>
      </c>
      <c r="I9" s="348">
        <v>97.8</v>
      </c>
      <c r="J9" s="348">
        <v>97.8</v>
      </c>
      <c r="K9" s="348">
        <v>98</v>
      </c>
    </row>
    <row r="10" spans="1:14">
      <c r="A10" s="390" t="s">
        <v>2</v>
      </c>
      <c r="B10" s="387">
        <v>83.7</v>
      </c>
      <c r="C10" s="387">
        <v>76.099999999999994</v>
      </c>
      <c r="D10" s="348">
        <v>97.7</v>
      </c>
      <c r="E10" s="348">
        <v>97.7</v>
      </c>
      <c r="F10" s="348">
        <v>97.7</v>
      </c>
      <c r="G10" s="348">
        <v>97.7</v>
      </c>
      <c r="H10" s="348">
        <v>97.7</v>
      </c>
      <c r="I10" s="348">
        <v>97.8</v>
      </c>
      <c r="J10" s="348">
        <v>97.8</v>
      </c>
      <c r="K10" s="348">
        <v>98</v>
      </c>
    </row>
    <row r="11" spans="1:14">
      <c r="A11" s="390" t="s">
        <v>3</v>
      </c>
      <c r="B11" s="387">
        <v>94.7</v>
      </c>
      <c r="C11" s="387">
        <v>94.8</v>
      </c>
      <c r="D11" s="348">
        <v>97.7</v>
      </c>
      <c r="E11" s="348">
        <v>97.7</v>
      </c>
      <c r="F11" s="348">
        <v>97.7</v>
      </c>
      <c r="G11" s="348">
        <v>97.7</v>
      </c>
      <c r="H11" s="348">
        <v>97.7</v>
      </c>
      <c r="I11" s="348">
        <v>97.8</v>
      </c>
      <c r="J11" s="348">
        <v>97.8</v>
      </c>
      <c r="K11" s="348">
        <v>98</v>
      </c>
    </row>
    <row r="12" spans="1:14">
      <c r="A12" s="390" t="s">
        <v>4</v>
      </c>
      <c r="B12" s="387">
        <v>100</v>
      </c>
      <c r="C12" s="389">
        <v>0</v>
      </c>
      <c r="D12" s="348">
        <v>97.7</v>
      </c>
      <c r="E12" s="348">
        <v>97.7</v>
      </c>
      <c r="F12" s="348">
        <v>97.7</v>
      </c>
      <c r="G12" s="348">
        <v>97.7</v>
      </c>
      <c r="H12" s="348">
        <v>97.7</v>
      </c>
      <c r="I12" s="348">
        <v>97.8</v>
      </c>
      <c r="J12" s="348">
        <v>97.8</v>
      </c>
      <c r="K12" s="348">
        <v>98</v>
      </c>
    </row>
    <row r="13" spans="1:14">
      <c r="A13" s="390" t="s">
        <v>5</v>
      </c>
      <c r="B13" s="387">
        <v>99</v>
      </c>
      <c r="C13" s="387">
        <v>99</v>
      </c>
      <c r="D13" s="348">
        <v>97.7</v>
      </c>
      <c r="E13" s="348">
        <v>97.7</v>
      </c>
      <c r="F13" s="348">
        <v>97.7</v>
      </c>
      <c r="G13" s="348">
        <v>97.7</v>
      </c>
      <c r="H13" s="348">
        <v>97.7</v>
      </c>
      <c r="I13" s="348">
        <v>97.8</v>
      </c>
      <c r="J13" s="348">
        <v>97.8</v>
      </c>
      <c r="K13" s="348">
        <v>98</v>
      </c>
    </row>
    <row r="14" spans="1:14">
      <c r="A14" s="390" t="s">
        <v>6</v>
      </c>
      <c r="B14" s="387">
        <v>92.5</v>
      </c>
      <c r="C14" s="387">
        <v>97.7</v>
      </c>
      <c r="D14" s="348">
        <v>97.7</v>
      </c>
      <c r="E14" s="348">
        <v>97.7</v>
      </c>
      <c r="F14" s="348">
        <v>97.7</v>
      </c>
      <c r="G14" s="348">
        <v>97.7</v>
      </c>
      <c r="H14" s="348">
        <v>97.7</v>
      </c>
      <c r="I14" s="348">
        <v>97.8</v>
      </c>
      <c r="J14" s="348">
        <v>97.8</v>
      </c>
      <c r="K14" s="348">
        <v>98</v>
      </c>
    </row>
    <row r="15" spans="1:14">
      <c r="A15" s="390" t="s">
        <v>7</v>
      </c>
      <c r="B15" s="387">
        <v>98.8</v>
      </c>
      <c r="C15" s="387">
        <v>99</v>
      </c>
      <c r="D15" s="348">
        <v>97.7</v>
      </c>
      <c r="E15" s="348">
        <v>97.7</v>
      </c>
      <c r="F15" s="348">
        <v>97.7</v>
      </c>
      <c r="G15" s="348">
        <v>97.7</v>
      </c>
      <c r="H15" s="348">
        <v>97.7</v>
      </c>
      <c r="I15" s="348">
        <v>97.8</v>
      </c>
      <c r="J15" s="348">
        <v>97.8</v>
      </c>
      <c r="K15" s="348">
        <v>98</v>
      </c>
    </row>
    <row r="16" spans="1:14">
      <c r="A16" s="390" t="s">
        <v>8</v>
      </c>
      <c r="B16" s="387">
        <v>96.6</v>
      </c>
      <c r="C16" s="387">
        <v>97.7</v>
      </c>
      <c r="D16" s="348">
        <v>97.7</v>
      </c>
      <c r="E16" s="348">
        <v>97.7</v>
      </c>
      <c r="F16" s="348">
        <v>97.7</v>
      </c>
      <c r="G16" s="348">
        <v>97.7</v>
      </c>
      <c r="H16" s="348">
        <v>97.7</v>
      </c>
      <c r="I16" s="348">
        <v>97.8</v>
      </c>
      <c r="J16" s="348">
        <v>97.8</v>
      </c>
      <c r="K16" s="348">
        <v>98</v>
      </c>
    </row>
    <row r="17" spans="1:11">
      <c r="A17" s="390" t="s">
        <v>9</v>
      </c>
      <c r="B17" s="387">
        <v>94.8</v>
      </c>
      <c r="C17" s="387">
        <v>95.9</v>
      </c>
      <c r="D17" s="348">
        <v>97.7</v>
      </c>
      <c r="E17" s="348">
        <v>97.7</v>
      </c>
      <c r="F17" s="348">
        <v>97.7</v>
      </c>
      <c r="G17" s="348">
        <v>97.7</v>
      </c>
      <c r="H17" s="348">
        <v>97.7</v>
      </c>
      <c r="I17" s="348">
        <v>97.8</v>
      </c>
      <c r="J17" s="348">
        <v>97.8</v>
      </c>
      <c r="K17" s="348">
        <v>98</v>
      </c>
    </row>
    <row r="18" spans="1:11">
      <c r="A18" s="390" t="s">
        <v>10</v>
      </c>
      <c r="B18" s="387">
        <v>100</v>
      </c>
      <c r="C18" s="387">
        <v>100</v>
      </c>
      <c r="D18" s="348">
        <v>97.7</v>
      </c>
      <c r="E18" s="348">
        <v>97.7</v>
      </c>
      <c r="F18" s="348">
        <v>97.7</v>
      </c>
      <c r="G18" s="348">
        <v>97.7</v>
      </c>
      <c r="H18" s="348">
        <v>97.7</v>
      </c>
      <c r="I18" s="348">
        <v>97.8</v>
      </c>
      <c r="J18" s="348">
        <v>97.8</v>
      </c>
      <c r="K18" s="348">
        <v>98</v>
      </c>
    </row>
    <row r="19" spans="1:11">
      <c r="A19" s="390" t="s">
        <v>11</v>
      </c>
      <c r="B19" s="387">
        <v>97.7</v>
      </c>
      <c r="C19" s="387">
        <v>94.6</v>
      </c>
      <c r="D19" s="348">
        <v>97.7</v>
      </c>
      <c r="E19" s="348">
        <v>97.7</v>
      </c>
      <c r="F19" s="348">
        <v>97.7</v>
      </c>
      <c r="G19" s="348">
        <v>97.7</v>
      </c>
      <c r="H19" s="348">
        <v>97.7</v>
      </c>
      <c r="I19" s="348">
        <v>97.8</v>
      </c>
      <c r="J19" s="348">
        <v>97.8</v>
      </c>
      <c r="K19" s="348">
        <v>98</v>
      </c>
    </row>
    <row r="20" spans="1:11">
      <c r="A20" s="390" t="s">
        <v>12</v>
      </c>
      <c r="B20" s="387">
        <v>96.6</v>
      </c>
      <c r="C20" s="387">
        <v>97.7</v>
      </c>
      <c r="D20" s="348">
        <v>97.7</v>
      </c>
      <c r="E20" s="348">
        <v>97.7</v>
      </c>
      <c r="F20" s="348">
        <v>97.7</v>
      </c>
      <c r="G20" s="348">
        <v>97.7</v>
      </c>
      <c r="H20" s="348">
        <v>97.7</v>
      </c>
      <c r="I20" s="348">
        <v>97.8</v>
      </c>
      <c r="J20" s="348">
        <v>97.8</v>
      </c>
      <c r="K20" s="348">
        <v>98</v>
      </c>
    </row>
    <row r="21" spans="1:11">
      <c r="A21" s="390" t="s">
        <v>13</v>
      </c>
      <c r="B21" s="387">
        <v>96.6</v>
      </c>
      <c r="C21" s="387">
        <v>97.7</v>
      </c>
      <c r="D21" s="348">
        <v>97.7</v>
      </c>
      <c r="E21" s="348">
        <v>97.7</v>
      </c>
      <c r="F21" s="348">
        <v>97.7</v>
      </c>
      <c r="G21" s="348">
        <v>97.7</v>
      </c>
      <c r="H21" s="348">
        <v>97.7</v>
      </c>
      <c r="I21" s="348">
        <v>97.8</v>
      </c>
      <c r="J21" s="348">
        <v>97.8</v>
      </c>
      <c r="K21" s="348">
        <v>98</v>
      </c>
    </row>
    <row r="22" spans="1:11">
      <c r="A22" s="390" t="s">
        <v>14</v>
      </c>
      <c r="B22" s="387">
        <v>98.9</v>
      </c>
      <c r="C22" s="387" t="s">
        <v>375</v>
      </c>
      <c r="D22" s="348">
        <v>97.7</v>
      </c>
      <c r="E22" s="348">
        <v>97.7</v>
      </c>
      <c r="F22" s="348">
        <v>97.7</v>
      </c>
      <c r="G22" s="348">
        <v>97.7</v>
      </c>
      <c r="H22" s="348">
        <v>97.7</v>
      </c>
      <c r="I22" s="348">
        <v>97.8</v>
      </c>
      <c r="J22" s="348">
        <v>97.8</v>
      </c>
      <c r="K22" s="348">
        <v>98</v>
      </c>
    </row>
    <row r="23" spans="1:11">
      <c r="A23" s="390" t="s">
        <v>15</v>
      </c>
      <c r="B23" s="387">
        <v>98.8</v>
      </c>
      <c r="C23" s="387">
        <v>99.6</v>
      </c>
      <c r="D23" s="348">
        <v>97.7</v>
      </c>
      <c r="E23" s="348">
        <v>97.7</v>
      </c>
      <c r="F23" s="348">
        <v>97.7</v>
      </c>
      <c r="G23" s="348">
        <v>97.7</v>
      </c>
      <c r="H23" s="348">
        <v>97.7</v>
      </c>
      <c r="I23" s="348">
        <v>97.8</v>
      </c>
      <c r="J23" s="348">
        <v>97.8</v>
      </c>
      <c r="K23" s="348">
        <v>98</v>
      </c>
    </row>
    <row r="24" spans="1:11">
      <c r="A24" s="390" t="s">
        <v>16</v>
      </c>
      <c r="B24" s="387">
        <v>100</v>
      </c>
      <c r="C24" s="387">
        <v>100</v>
      </c>
      <c r="D24" s="348">
        <v>97.7</v>
      </c>
      <c r="E24" s="348">
        <v>97.7</v>
      </c>
      <c r="F24" s="348">
        <v>97.7</v>
      </c>
      <c r="G24" s="348">
        <v>97.7</v>
      </c>
      <c r="H24" s="348">
        <v>97.7</v>
      </c>
      <c r="I24" s="348">
        <v>97.8</v>
      </c>
      <c r="J24" s="348">
        <v>97.8</v>
      </c>
      <c r="K24" s="348">
        <v>98</v>
      </c>
    </row>
    <row r="25" spans="1:11">
      <c r="A25" s="390" t="s">
        <v>17</v>
      </c>
      <c r="B25" s="387">
        <v>96.5</v>
      </c>
      <c r="C25" s="387">
        <v>97.8</v>
      </c>
      <c r="D25" s="348">
        <v>97.7</v>
      </c>
      <c r="E25" s="348">
        <v>97.7</v>
      </c>
      <c r="F25" s="348">
        <v>97.7</v>
      </c>
      <c r="G25" s="348">
        <v>97.7</v>
      </c>
      <c r="H25" s="348">
        <v>97.7</v>
      </c>
      <c r="I25" s="348">
        <v>97.8</v>
      </c>
      <c r="J25" s="348">
        <v>97.8</v>
      </c>
      <c r="K25" s="348">
        <v>98</v>
      </c>
    </row>
    <row r="26" spans="1:11">
      <c r="A26" s="390" t="s">
        <v>18</v>
      </c>
      <c r="B26" s="387">
        <v>98</v>
      </c>
      <c r="C26" s="387">
        <v>98.1</v>
      </c>
      <c r="D26" s="348">
        <v>97.7</v>
      </c>
      <c r="E26" s="348">
        <v>97.7</v>
      </c>
      <c r="F26" s="348">
        <v>97.7</v>
      </c>
      <c r="G26" s="348">
        <v>97.7</v>
      </c>
      <c r="H26" s="348">
        <v>97.7</v>
      </c>
      <c r="I26" s="348">
        <v>97.8</v>
      </c>
      <c r="J26" s="348">
        <v>97.8</v>
      </c>
      <c r="K26" s="348">
        <v>98</v>
      </c>
    </row>
    <row r="27" spans="1:11">
      <c r="A27" s="390" t="s">
        <v>19</v>
      </c>
      <c r="B27" s="387">
        <v>97.7</v>
      </c>
      <c r="C27" s="387">
        <v>97.7</v>
      </c>
      <c r="D27" s="348">
        <v>97.7</v>
      </c>
      <c r="E27" s="348">
        <v>97.7</v>
      </c>
      <c r="F27" s="348">
        <v>97.7</v>
      </c>
      <c r="G27" s="348">
        <v>97.7</v>
      </c>
      <c r="H27" s="348">
        <v>97.7</v>
      </c>
      <c r="I27" s="348">
        <v>97.8</v>
      </c>
      <c r="J27" s="348">
        <v>97.8</v>
      </c>
      <c r="K27" s="348">
        <v>98</v>
      </c>
    </row>
    <row r="28" spans="1:11">
      <c r="A28" s="390" t="s">
        <v>20</v>
      </c>
      <c r="B28" s="389"/>
      <c r="C28" s="389"/>
      <c r="D28" s="348">
        <v>97.7</v>
      </c>
      <c r="E28" s="348">
        <v>97.7</v>
      </c>
      <c r="F28" s="348">
        <v>97.7</v>
      </c>
      <c r="G28" s="348">
        <v>97.7</v>
      </c>
      <c r="H28" s="348">
        <v>97.7</v>
      </c>
      <c r="I28" s="348">
        <v>97.8</v>
      </c>
      <c r="J28" s="348">
        <v>97.8</v>
      </c>
      <c r="K28" s="348">
        <v>98</v>
      </c>
    </row>
    <row r="29" spans="1:11">
      <c r="A29" s="390" t="s">
        <v>21</v>
      </c>
      <c r="B29" s="387">
        <v>92</v>
      </c>
      <c r="C29" s="387">
        <v>82.6</v>
      </c>
      <c r="D29" s="348">
        <v>97.7</v>
      </c>
      <c r="E29" s="348">
        <v>97.7</v>
      </c>
      <c r="F29" s="348">
        <v>97.7</v>
      </c>
      <c r="G29" s="348">
        <v>97.7</v>
      </c>
      <c r="H29" s="348">
        <v>97.7</v>
      </c>
      <c r="I29" s="348">
        <v>97.8</v>
      </c>
      <c r="J29" s="348">
        <v>97.8</v>
      </c>
      <c r="K29" s="348">
        <v>98</v>
      </c>
    </row>
    <row r="30" spans="1:11">
      <c r="A30" s="390" t="s">
        <v>22</v>
      </c>
      <c r="B30" s="387">
        <v>99</v>
      </c>
      <c r="C30" s="387">
        <v>101</v>
      </c>
      <c r="D30" s="348">
        <v>97.7</v>
      </c>
      <c r="E30" s="348">
        <v>97.7</v>
      </c>
      <c r="F30" s="348">
        <v>97.7</v>
      </c>
      <c r="G30" s="348">
        <v>97.7</v>
      </c>
      <c r="H30" s="348">
        <v>97.7</v>
      </c>
      <c r="I30" s="348">
        <v>97.8</v>
      </c>
      <c r="J30" s="348">
        <v>97.8</v>
      </c>
      <c r="K30" s="348">
        <v>98</v>
      </c>
    </row>
    <row r="31" spans="1:11">
      <c r="A31" s="390" t="s">
        <v>23</v>
      </c>
      <c r="B31" s="387">
        <v>96.6</v>
      </c>
      <c r="C31" s="387">
        <v>97.7</v>
      </c>
      <c r="D31" s="348">
        <v>97.7</v>
      </c>
      <c r="E31" s="348">
        <v>97.7</v>
      </c>
      <c r="F31" s="348">
        <v>97.7</v>
      </c>
      <c r="G31" s="348">
        <v>97.7</v>
      </c>
      <c r="H31" s="348">
        <v>97.7</v>
      </c>
      <c r="I31" s="348">
        <v>97.8</v>
      </c>
      <c r="J31" s="348">
        <v>97.8</v>
      </c>
      <c r="K31" s="348">
        <v>98</v>
      </c>
    </row>
    <row r="32" spans="1:11">
      <c r="A32" s="390" t="s">
        <v>24</v>
      </c>
      <c r="B32" s="387">
        <v>96.6</v>
      </c>
      <c r="C32" s="387">
        <v>97.7</v>
      </c>
      <c r="D32" s="348">
        <v>97.7</v>
      </c>
      <c r="E32" s="348">
        <v>97.7</v>
      </c>
      <c r="F32" s="348">
        <v>97.7</v>
      </c>
      <c r="G32" s="348">
        <v>97.7</v>
      </c>
      <c r="H32" s="348">
        <v>97.7</v>
      </c>
      <c r="I32" s="348">
        <v>97.8</v>
      </c>
      <c r="J32" s="348">
        <v>97.8</v>
      </c>
      <c r="K32" s="348">
        <v>98</v>
      </c>
    </row>
    <row r="33" spans="1:11">
      <c r="A33" s="390" t="s">
        <v>25</v>
      </c>
      <c r="B33" s="387">
        <v>95.5</v>
      </c>
      <c r="C33" s="387">
        <v>96.6</v>
      </c>
      <c r="D33" s="348">
        <v>97.7</v>
      </c>
      <c r="E33" s="348">
        <v>97.7</v>
      </c>
      <c r="F33" s="348">
        <v>97.7</v>
      </c>
      <c r="G33" s="348">
        <v>97.7</v>
      </c>
      <c r="H33" s="348">
        <v>97.7</v>
      </c>
      <c r="I33" s="348">
        <v>97.8</v>
      </c>
      <c r="J33" s="348">
        <v>97.8</v>
      </c>
      <c r="K33" s="348">
        <v>98</v>
      </c>
    </row>
    <row r="34" spans="1:11">
      <c r="A34" s="390" t="s">
        <v>26</v>
      </c>
      <c r="B34" s="387">
        <v>100</v>
      </c>
      <c r="C34" s="387">
        <v>100</v>
      </c>
      <c r="D34" s="348">
        <v>97.7</v>
      </c>
      <c r="E34" s="348">
        <v>97.7</v>
      </c>
      <c r="F34" s="348">
        <v>97.7</v>
      </c>
      <c r="G34" s="348">
        <v>97.7</v>
      </c>
      <c r="H34" s="348">
        <v>97.7</v>
      </c>
      <c r="I34" s="348">
        <v>97.8</v>
      </c>
      <c r="J34" s="348">
        <v>97.8</v>
      </c>
      <c r="K34" s="348">
        <v>98</v>
      </c>
    </row>
    <row r="35" spans="1:11">
      <c r="A35" s="390" t="s">
        <v>27</v>
      </c>
      <c r="B35" s="387">
        <v>100</v>
      </c>
      <c r="C35" s="387">
        <v>100</v>
      </c>
      <c r="D35" s="348">
        <v>97.7</v>
      </c>
      <c r="E35" s="348">
        <v>97.7</v>
      </c>
      <c r="F35" s="348">
        <v>97.7</v>
      </c>
      <c r="G35" s="348">
        <v>97.7</v>
      </c>
      <c r="H35" s="348">
        <v>97.7</v>
      </c>
      <c r="I35" s="348">
        <v>97.8</v>
      </c>
      <c r="J35" s="348">
        <v>97.8</v>
      </c>
      <c r="K35" s="348">
        <v>98</v>
      </c>
    </row>
    <row r="36" spans="1:11">
      <c r="A36" s="6" t="s">
        <v>28</v>
      </c>
      <c r="B36" s="387">
        <v>97.9</v>
      </c>
      <c r="C36" s="387">
        <v>98.8</v>
      </c>
      <c r="D36" s="348">
        <v>97.7</v>
      </c>
      <c r="E36" s="348">
        <v>97.7</v>
      </c>
      <c r="F36" s="348">
        <v>97.7</v>
      </c>
      <c r="G36" s="348">
        <v>97.7</v>
      </c>
      <c r="H36" s="348">
        <v>97.7</v>
      </c>
      <c r="I36" s="348">
        <v>97.8</v>
      </c>
      <c r="J36" s="348">
        <v>97.8</v>
      </c>
      <c r="K36" s="348">
        <v>98</v>
      </c>
    </row>
    <row r="37" spans="1:11">
      <c r="A37" s="6" t="s">
        <v>190</v>
      </c>
      <c r="B37" s="389">
        <v>93.3</v>
      </c>
      <c r="C37" s="389">
        <v>86.3</v>
      </c>
      <c r="D37" s="348">
        <v>97.7</v>
      </c>
      <c r="E37" s="348">
        <v>97.7</v>
      </c>
      <c r="F37" s="348">
        <v>97.7</v>
      </c>
      <c r="G37" s="348">
        <v>97.7</v>
      </c>
      <c r="H37" s="348">
        <v>97.7</v>
      </c>
      <c r="I37" s="348">
        <v>97.8</v>
      </c>
      <c r="J37" s="348">
        <v>97.8</v>
      </c>
      <c r="K37" s="348">
        <v>98</v>
      </c>
    </row>
    <row r="38" spans="1:11">
      <c r="B38" s="386">
        <v>96.6</v>
      </c>
      <c r="C38" s="386">
        <v>97.7</v>
      </c>
    </row>
  </sheetData>
  <mergeCells count="3">
    <mergeCell ref="A5:A6"/>
    <mergeCell ref="B5:K5"/>
    <mergeCell ref="A1:N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topLeftCell="A4" workbookViewId="0">
      <selection activeCell="C38" sqref="C38"/>
    </sheetView>
  </sheetViews>
  <sheetFormatPr defaultRowHeight="15"/>
  <cols>
    <col min="1" max="1" width="18" customWidth="1"/>
    <col min="2" max="3" width="9.140625" style="185"/>
  </cols>
  <sheetData>
    <row r="1" spans="1:14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14" ht="15.75">
      <c r="A2" s="424" t="s">
        <v>196</v>
      </c>
      <c r="B2" s="312"/>
      <c r="C2" s="31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425" t="s">
        <v>309</v>
      </c>
      <c r="B3" s="312"/>
      <c r="C3" s="31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40" customFormat="1" ht="15.75">
      <c r="A4" s="441" t="s">
        <v>393</v>
      </c>
      <c r="B4" s="442"/>
      <c r="C4" s="442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</row>
    <row r="5" spans="1:14" ht="15.75" customHeight="1">
      <c r="A5" s="741" t="s">
        <v>316</v>
      </c>
      <c r="B5" s="742" t="s">
        <v>317</v>
      </c>
      <c r="C5" s="742"/>
      <c r="D5" s="742"/>
      <c r="E5" s="742"/>
      <c r="F5" s="742"/>
      <c r="G5" s="742"/>
      <c r="H5" s="742"/>
      <c r="I5" s="742"/>
      <c r="J5" s="742"/>
      <c r="K5" s="742"/>
    </row>
    <row r="6" spans="1:14">
      <c r="A6" s="741"/>
      <c r="B6" s="401">
        <v>2011</v>
      </c>
      <c r="C6" s="401">
        <v>2012</v>
      </c>
      <c r="D6" s="408">
        <v>2013</v>
      </c>
      <c r="E6" s="408">
        <v>2014</v>
      </c>
      <c r="F6" s="408">
        <v>2015</v>
      </c>
      <c r="G6" s="408">
        <v>2016</v>
      </c>
      <c r="H6" s="408">
        <v>2017</v>
      </c>
      <c r="I6" s="408">
        <v>2018</v>
      </c>
      <c r="J6" s="408">
        <v>2019</v>
      </c>
      <c r="K6" s="408">
        <v>2020</v>
      </c>
    </row>
    <row r="7" spans="1:14">
      <c r="A7" s="270">
        <v>1</v>
      </c>
      <c r="B7" s="402">
        <v>4</v>
      </c>
      <c r="C7" s="402">
        <v>5</v>
      </c>
      <c r="D7" s="270">
        <v>6</v>
      </c>
      <c r="E7" s="270">
        <v>7</v>
      </c>
      <c r="F7" s="270">
        <v>8</v>
      </c>
      <c r="G7" s="270">
        <v>9</v>
      </c>
      <c r="H7" s="270">
        <v>10</v>
      </c>
      <c r="I7" s="270">
        <v>11</v>
      </c>
      <c r="J7" s="270">
        <v>12</v>
      </c>
      <c r="K7" s="270">
        <v>13</v>
      </c>
    </row>
    <row r="8" spans="1:14">
      <c r="A8" s="47" t="s">
        <v>0</v>
      </c>
      <c r="B8" s="401">
        <v>95</v>
      </c>
      <c r="C8" s="401">
        <v>95</v>
      </c>
      <c r="D8" s="348">
        <v>97.7</v>
      </c>
      <c r="E8" s="348">
        <v>97.7</v>
      </c>
      <c r="F8" s="348">
        <v>97.7</v>
      </c>
      <c r="G8" s="348">
        <v>97.7</v>
      </c>
      <c r="H8" s="348">
        <v>97.7</v>
      </c>
      <c r="I8" s="348">
        <v>97.8</v>
      </c>
      <c r="J8" s="348">
        <v>97.8</v>
      </c>
      <c r="K8" s="348">
        <v>98</v>
      </c>
    </row>
    <row r="9" spans="1:14">
      <c r="A9" s="47" t="s">
        <v>1</v>
      </c>
      <c r="B9" s="401">
        <v>97.8</v>
      </c>
      <c r="C9" s="401">
        <v>97.8</v>
      </c>
      <c r="D9" s="348">
        <v>97.7</v>
      </c>
      <c r="E9" s="348">
        <v>97.7</v>
      </c>
      <c r="F9" s="348">
        <v>97.7</v>
      </c>
      <c r="G9" s="348">
        <v>97.7</v>
      </c>
      <c r="H9" s="348">
        <v>97.7</v>
      </c>
      <c r="I9" s="348">
        <v>97.8</v>
      </c>
      <c r="J9" s="348">
        <v>97.8</v>
      </c>
      <c r="K9" s="348">
        <v>98</v>
      </c>
    </row>
    <row r="10" spans="1:14">
      <c r="A10" s="47" t="s">
        <v>2</v>
      </c>
      <c r="B10" s="401">
        <v>93.6</v>
      </c>
      <c r="C10" s="401">
        <v>93.2</v>
      </c>
      <c r="D10" s="348">
        <v>97.7</v>
      </c>
      <c r="E10" s="348">
        <v>97.7</v>
      </c>
      <c r="F10" s="348">
        <v>97.7</v>
      </c>
      <c r="G10" s="348">
        <v>97.7</v>
      </c>
      <c r="H10" s="348">
        <v>97.7</v>
      </c>
      <c r="I10" s="348">
        <v>97.8</v>
      </c>
      <c r="J10" s="348">
        <v>97.8</v>
      </c>
      <c r="K10" s="348">
        <v>98</v>
      </c>
    </row>
    <row r="11" spans="1:14">
      <c r="A11" s="47" t="s">
        <v>3</v>
      </c>
      <c r="B11" s="401">
        <v>93.8</v>
      </c>
      <c r="C11" s="401">
        <v>93.8</v>
      </c>
      <c r="D11" s="348">
        <v>97.7</v>
      </c>
      <c r="E11" s="348">
        <v>97.7</v>
      </c>
      <c r="F11" s="348">
        <v>97.7</v>
      </c>
      <c r="G11" s="348">
        <v>97.7</v>
      </c>
      <c r="H11" s="348">
        <v>97.7</v>
      </c>
      <c r="I11" s="348">
        <v>97.8</v>
      </c>
      <c r="J11" s="348">
        <v>97.8</v>
      </c>
      <c r="K11" s="348">
        <v>98</v>
      </c>
    </row>
    <row r="12" spans="1:14">
      <c r="A12" s="47" t="s">
        <v>4</v>
      </c>
      <c r="B12" s="400">
        <v>0</v>
      </c>
      <c r="C12" s="400">
        <v>0</v>
      </c>
      <c r="D12" s="348">
        <v>97.7</v>
      </c>
      <c r="E12" s="348">
        <v>97.7</v>
      </c>
      <c r="F12" s="348">
        <v>97.7</v>
      </c>
      <c r="G12" s="348">
        <v>97.7</v>
      </c>
      <c r="H12" s="348">
        <v>97.7</v>
      </c>
      <c r="I12" s="348">
        <v>97.8</v>
      </c>
      <c r="J12" s="348">
        <v>97.8</v>
      </c>
      <c r="K12" s="348">
        <v>98</v>
      </c>
    </row>
    <row r="13" spans="1:14">
      <c r="A13" s="47" t="s">
        <v>5</v>
      </c>
      <c r="B13" s="401">
        <v>99</v>
      </c>
      <c r="C13" s="401">
        <v>99</v>
      </c>
      <c r="D13" s="348">
        <v>97.7</v>
      </c>
      <c r="E13" s="348">
        <v>97.7</v>
      </c>
      <c r="F13" s="348">
        <v>97.7</v>
      </c>
      <c r="G13" s="348">
        <v>97.7</v>
      </c>
      <c r="H13" s="348">
        <v>97.7</v>
      </c>
      <c r="I13" s="348">
        <v>97.8</v>
      </c>
      <c r="J13" s="348">
        <v>97.8</v>
      </c>
      <c r="K13" s="348">
        <v>98</v>
      </c>
    </row>
    <row r="14" spans="1:14">
      <c r="A14" s="47" t="s">
        <v>6</v>
      </c>
      <c r="B14" s="401">
        <v>91</v>
      </c>
      <c r="C14" s="401">
        <v>93.08</v>
      </c>
      <c r="D14" s="348">
        <v>97.7</v>
      </c>
      <c r="E14" s="348">
        <v>97.7</v>
      </c>
      <c r="F14" s="348">
        <v>97.7</v>
      </c>
      <c r="G14" s="348">
        <v>97.7</v>
      </c>
      <c r="H14" s="348">
        <v>97.7</v>
      </c>
      <c r="I14" s="348">
        <v>97.8</v>
      </c>
      <c r="J14" s="348">
        <v>97.8</v>
      </c>
      <c r="K14" s="348">
        <v>98</v>
      </c>
    </row>
    <row r="15" spans="1:14">
      <c r="A15" s="47" t="s">
        <v>7</v>
      </c>
      <c r="B15" s="401">
        <v>98.8</v>
      </c>
      <c r="C15" s="401">
        <v>99</v>
      </c>
      <c r="D15" s="348">
        <v>97.7</v>
      </c>
      <c r="E15" s="348">
        <v>97.7</v>
      </c>
      <c r="F15" s="348">
        <v>97.7</v>
      </c>
      <c r="G15" s="348">
        <v>97.7</v>
      </c>
      <c r="H15" s="348">
        <v>97.7</v>
      </c>
      <c r="I15" s="348">
        <v>97.8</v>
      </c>
      <c r="J15" s="348">
        <v>97.8</v>
      </c>
      <c r="K15" s="348">
        <v>98</v>
      </c>
    </row>
    <row r="16" spans="1:14">
      <c r="A16" s="47" t="s">
        <v>8</v>
      </c>
      <c r="B16" s="401">
        <v>97.8</v>
      </c>
      <c r="C16" s="401">
        <v>97.8</v>
      </c>
      <c r="D16" s="348">
        <v>97.7</v>
      </c>
      <c r="E16" s="348">
        <v>97.7</v>
      </c>
      <c r="F16" s="348">
        <v>97.7</v>
      </c>
      <c r="G16" s="348">
        <v>97.7</v>
      </c>
      <c r="H16" s="348">
        <v>97.7</v>
      </c>
      <c r="I16" s="348">
        <v>97.8</v>
      </c>
      <c r="J16" s="348">
        <v>97.8</v>
      </c>
      <c r="K16" s="348">
        <v>98</v>
      </c>
    </row>
    <row r="17" spans="1:11">
      <c r="A17" s="47" t="s">
        <v>9</v>
      </c>
      <c r="B17" s="401">
        <v>95.3</v>
      </c>
      <c r="C17" s="401">
        <v>95.9</v>
      </c>
      <c r="D17" s="348">
        <v>97.7</v>
      </c>
      <c r="E17" s="348">
        <v>97.7</v>
      </c>
      <c r="F17" s="348">
        <v>97.7</v>
      </c>
      <c r="G17" s="348">
        <v>97.7</v>
      </c>
      <c r="H17" s="348">
        <v>97.7</v>
      </c>
      <c r="I17" s="348">
        <v>97.8</v>
      </c>
      <c r="J17" s="348">
        <v>97.8</v>
      </c>
      <c r="K17" s="348">
        <v>98</v>
      </c>
    </row>
    <row r="18" spans="1:11">
      <c r="A18" s="47" t="s">
        <v>10</v>
      </c>
      <c r="B18" s="401">
        <v>100</v>
      </c>
      <c r="C18" s="401">
        <v>100</v>
      </c>
      <c r="D18" s="348">
        <v>97.7</v>
      </c>
      <c r="E18" s="348">
        <v>97.7</v>
      </c>
      <c r="F18" s="348">
        <v>97.7</v>
      </c>
      <c r="G18" s="348">
        <v>97.7</v>
      </c>
      <c r="H18" s="348">
        <v>97.7</v>
      </c>
      <c r="I18" s="348">
        <v>97.8</v>
      </c>
      <c r="J18" s="348">
        <v>97.8</v>
      </c>
      <c r="K18" s="348">
        <v>98</v>
      </c>
    </row>
    <row r="19" spans="1:11">
      <c r="A19" s="47" t="s">
        <v>11</v>
      </c>
      <c r="B19" s="401">
        <v>100</v>
      </c>
      <c r="C19" s="401">
        <v>100</v>
      </c>
      <c r="D19" s="348">
        <v>97.7</v>
      </c>
      <c r="E19" s="348">
        <v>97.7</v>
      </c>
      <c r="F19" s="348">
        <v>97.7</v>
      </c>
      <c r="G19" s="348">
        <v>97.7</v>
      </c>
      <c r="H19" s="348">
        <v>97.7</v>
      </c>
      <c r="I19" s="348">
        <v>97.8</v>
      </c>
      <c r="J19" s="348">
        <v>97.8</v>
      </c>
      <c r="K19" s="348">
        <v>98</v>
      </c>
    </row>
    <row r="20" spans="1:11">
      <c r="A20" s="47" t="s">
        <v>12</v>
      </c>
      <c r="B20" s="401">
        <v>97.8</v>
      </c>
      <c r="C20" s="401">
        <v>97.8</v>
      </c>
      <c r="D20" s="348">
        <v>97.7</v>
      </c>
      <c r="E20" s="348">
        <v>97.7</v>
      </c>
      <c r="F20" s="348">
        <v>97.7</v>
      </c>
      <c r="G20" s="348">
        <v>97.7</v>
      </c>
      <c r="H20" s="348">
        <v>97.7</v>
      </c>
      <c r="I20" s="348">
        <v>97.8</v>
      </c>
      <c r="J20" s="348">
        <v>97.8</v>
      </c>
      <c r="K20" s="348">
        <v>98</v>
      </c>
    </row>
    <row r="21" spans="1:11">
      <c r="A21" s="47" t="s">
        <v>13</v>
      </c>
      <c r="B21" s="401">
        <v>97.8</v>
      </c>
      <c r="C21" s="401">
        <v>97.8</v>
      </c>
      <c r="D21" s="348">
        <v>97.7</v>
      </c>
      <c r="E21" s="348">
        <v>97.7</v>
      </c>
      <c r="F21" s="348">
        <v>97.7</v>
      </c>
      <c r="G21" s="348">
        <v>97.7</v>
      </c>
      <c r="H21" s="348">
        <v>97.7</v>
      </c>
      <c r="I21" s="348">
        <v>97.8</v>
      </c>
      <c r="J21" s="348">
        <v>97.8</v>
      </c>
      <c r="K21" s="348">
        <v>98</v>
      </c>
    </row>
    <row r="22" spans="1:11">
      <c r="A22" s="47" t="s">
        <v>14</v>
      </c>
      <c r="B22" s="401">
        <v>99</v>
      </c>
      <c r="C22" s="401">
        <v>100</v>
      </c>
      <c r="D22" s="348">
        <v>97.7</v>
      </c>
      <c r="E22" s="348">
        <v>97.7</v>
      </c>
      <c r="F22" s="348">
        <v>97.7</v>
      </c>
      <c r="G22" s="348">
        <v>97.7</v>
      </c>
      <c r="H22" s="348">
        <v>97.7</v>
      </c>
      <c r="I22" s="348">
        <v>97.8</v>
      </c>
      <c r="J22" s="348">
        <v>97.8</v>
      </c>
      <c r="K22" s="348">
        <v>98</v>
      </c>
    </row>
    <row r="23" spans="1:11">
      <c r="A23" s="47" t="s">
        <v>15</v>
      </c>
      <c r="B23" s="401">
        <v>98.8</v>
      </c>
      <c r="C23" s="401">
        <v>99.6</v>
      </c>
      <c r="D23" s="348">
        <v>97.7</v>
      </c>
      <c r="E23" s="348">
        <v>97.7</v>
      </c>
      <c r="F23" s="348">
        <v>97.7</v>
      </c>
      <c r="G23" s="348">
        <v>97.7</v>
      </c>
      <c r="H23" s="348">
        <v>97.7</v>
      </c>
      <c r="I23" s="348">
        <v>97.8</v>
      </c>
      <c r="J23" s="348">
        <v>97.8</v>
      </c>
      <c r="K23" s="348">
        <v>98</v>
      </c>
    </row>
    <row r="24" spans="1:11">
      <c r="A24" s="47" t="s">
        <v>16</v>
      </c>
      <c r="B24" s="401">
        <v>100</v>
      </c>
      <c r="C24" s="401">
        <v>100</v>
      </c>
      <c r="D24" s="348">
        <v>97.7</v>
      </c>
      <c r="E24" s="348">
        <v>97.7</v>
      </c>
      <c r="F24" s="348">
        <v>97.7</v>
      </c>
      <c r="G24" s="348">
        <v>97.7</v>
      </c>
      <c r="H24" s="348">
        <v>97.7</v>
      </c>
      <c r="I24" s="348">
        <v>97.8</v>
      </c>
      <c r="J24" s="348">
        <v>97.8</v>
      </c>
      <c r="K24" s="348">
        <v>98</v>
      </c>
    </row>
    <row r="25" spans="1:11">
      <c r="A25" s="47" t="s">
        <v>17</v>
      </c>
      <c r="B25" s="401">
        <v>96.5</v>
      </c>
      <c r="C25" s="401">
        <v>97.8</v>
      </c>
      <c r="D25" s="348">
        <v>97.7</v>
      </c>
      <c r="E25" s="348">
        <v>97.7</v>
      </c>
      <c r="F25" s="348">
        <v>97.7</v>
      </c>
      <c r="G25" s="348">
        <v>97.7</v>
      </c>
      <c r="H25" s="348">
        <v>97.7</v>
      </c>
      <c r="I25" s="348">
        <v>97.8</v>
      </c>
      <c r="J25" s="348">
        <v>97.8</v>
      </c>
      <c r="K25" s="348">
        <v>98</v>
      </c>
    </row>
    <row r="26" spans="1:11">
      <c r="A26" s="47" t="s">
        <v>18</v>
      </c>
      <c r="B26" s="401">
        <v>98</v>
      </c>
      <c r="C26" s="401">
        <v>98.1</v>
      </c>
      <c r="D26" s="348">
        <v>97.7</v>
      </c>
      <c r="E26" s="348">
        <v>97.7</v>
      </c>
      <c r="F26" s="348">
        <v>97.7</v>
      </c>
      <c r="G26" s="348">
        <v>97.7</v>
      </c>
      <c r="H26" s="348">
        <v>97.7</v>
      </c>
      <c r="I26" s="348">
        <v>97.8</v>
      </c>
      <c r="J26" s="348">
        <v>97.8</v>
      </c>
      <c r="K26" s="348">
        <v>98</v>
      </c>
    </row>
    <row r="27" spans="1:11">
      <c r="A27" s="47" t="s">
        <v>19</v>
      </c>
      <c r="B27" s="401">
        <v>97.8</v>
      </c>
      <c r="C27" s="401">
        <v>97.8</v>
      </c>
      <c r="D27" s="348">
        <v>97.7</v>
      </c>
      <c r="E27" s="348">
        <v>97.7</v>
      </c>
      <c r="F27" s="348">
        <v>97.7</v>
      </c>
      <c r="G27" s="348">
        <v>97.7</v>
      </c>
      <c r="H27" s="348">
        <v>97.7</v>
      </c>
      <c r="I27" s="348">
        <v>97.8</v>
      </c>
      <c r="J27" s="348">
        <v>97.8</v>
      </c>
      <c r="K27" s="348">
        <v>98</v>
      </c>
    </row>
    <row r="28" spans="1:11">
      <c r="A28" s="47" t="s">
        <v>20</v>
      </c>
      <c r="B28" s="400"/>
      <c r="C28" s="400"/>
      <c r="D28" s="348">
        <v>97.7</v>
      </c>
      <c r="E28" s="348">
        <v>97.7</v>
      </c>
      <c r="F28" s="348">
        <v>97.7</v>
      </c>
      <c r="G28" s="348">
        <v>97.7</v>
      </c>
      <c r="H28" s="348">
        <v>97.7</v>
      </c>
      <c r="I28" s="348">
        <v>97.8</v>
      </c>
      <c r="J28" s="348">
        <v>97.8</v>
      </c>
      <c r="K28" s="348">
        <v>98</v>
      </c>
    </row>
    <row r="29" spans="1:11">
      <c r="A29" s="47" t="s">
        <v>21</v>
      </c>
      <c r="B29" s="401">
        <v>87.9</v>
      </c>
      <c r="C29" s="401">
        <v>88.3</v>
      </c>
      <c r="D29" s="348">
        <v>97.7</v>
      </c>
      <c r="E29" s="348">
        <v>97.7</v>
      </c>
      <c r="F29" s="348">
        <v>97.7</v>
      </c>
      <c r="G29" s="348">
        <v>97.7</v>
      </c>
      <c r="H29" s="348">
        <v>97.7</v>
      </c>
      <c r="I29" s="348">
        <v>97.8</v>
      </c>
      <c r="J29" s="348">
        <v>97.8</v>
      </c>
      <c r="K29" s="348">
        <v>98</v>
      </c>
    </row>
    <row r="30" spans="1:11">
      <c r="A30" s="47" t="s">
        <v>22</v>
      </c>
      <c r="B30" s="401">
        <v>109</v>
      </c>
      <c r="C30" s="401">
        <v>98.8</v>
      </c>
      <c r="D30" s="348">
        <v>97.7</v>
      </c>
      <c r="E30" s="348">
        <v>97.7</v>
      </c>
      <c r="F30" s="348">
        <v>97.7</v>
      </c>
      <c r="G30" s="348">
        <v>97.7</v>
      </c>
      <c r="H30" s="348">
        <v>97.7</v>
      </c>
      <c r="I30" s="348">
        <v>97.8</v>
      </c>
      <c r="J30" s="348">
        <v>97.8</v>
      </c>
      <c r="K30" s="348">
        <v>98</v>
      </c>
    </row>
    <row r="31" spans="1:11">
      <c r="A31" s="47" t="s">
        <v>23</v>
      </c>
      <c r="B31" s="401">
        <v>97.8</v>
      </c>
      <c r="C31" s="401">
        <v>97.8</v>
      </c>
      <c r="D31" s="348">
        <v>97.7</v>
      </c>
      <c r="E31" s="348">
        <v>97.7</v>
      </c>
      <c r="F31" s="348">
        <v>97.7</v>
      </c>
      <c r="G31" s="348">
        <v>97.7</v>
      </c>
      <c r="H31" s="348">
        <v>97.7</v>
      </c>
      <c r="I31" s="348">
        <v>97.8</v>
      </c>
      <c r="J31" s="348">
        <v>97.8</v>
      </c>
      <c r="K31" s="348">
        <v>98</v>
      </c>
    </row>
    <row r="32" spans="1:11">
      <c r="A32" s="47" t="s">
        <v>24</v>
      </c>
      <c r="B32" s="401">
        <v>97.8</v>
      </c>
      <c r="C32" s="401">
        <v>97.8</v>
      </c>
      <c r="D32" s="348">
        <v>97.7</v>
      </c>
      <c r="E32" s="348">
        <v>97.7</v>
      </c>
      <c r="F32" s="348">
        <v>97.7</v>
      </c>
      <c r="G32" s="348">
        <v>97.7</v>
      </c>
      <c r="H32" s="348">
        <v>97.7</v>
      </c>
      <c r="I32" s="348">
        <v>97.8</v>
      </c>
      <c r="J32" s="348">
        <v>97.8</v>
      </c>
      <c r="K32" s="348">
        <v>98</v>
      </c>
    </row>
    <row r="33" spans="1:11">
      <c r="A33" s="47" t="s">
        <v>25</v>
      </c>
      <c r="B33" s="401">
        <v>97.8</v>
      </c>
      <c r="C33" s="401">
        <v>97.8</v>
      </c>
      <c r="D33" s="348">
        <v>97.7</v>
      </c>
      <c r="E33" s="348">
        <v>97.7</v>
      </c>
      <c r="F33" s="348">
        <v>97.7</v>
      </c>
      <c r="G33" s="348">
        <v>97.7</v>
      </c>
      <c r="H33" s="348">
        <v>97.7</v>
      </c>
      <c r="I33" s="348">
        <v>97.8</v>
      </c>
      <c r="J33" s="348">
        <v>97.8</v>
      </c>
      <c r="K33" s="348">
        <v>98</v>
      </c>
    </row>
    <row r="34" spans="1:11">
      <c r="A34" s="47" t="s">
        <v>26</v>
      </c>
      <c r="B34" s="401">
        <v>97.5</v>
      </c>
      <c r="C34" s="401">
        <v>98</v>
      </c>
      <c r="D34" s="348">
        <v>97.7</v>
      </c>
      <c r="E34" s="348">
        <v>97.7</v>
      </c>
      <c r="F34" s="348">
        <v>97.7</v>
      </c>
      <c r="G34" s="348">
        <v>97.7</v>
      </c>
      <c r="H34" s="348">
        <v>97.7</v>
      </c>
      <c r="I34" s="348">
        <v>97.8</v>
      </c>
      <c r="J34" s="348">
        <v>97.8</v>
      </c>
      <c r="K34" s="348">
        <v>98</v>
      </c>
    </row>
    <row r="35" spans="1:11">
      <c r="A35" s="47" t="s">
        <v>27</v>
      </c>
      <c r="B35" s="401">
        <v>100</v>
      </c>
      <c r="C35" s="401">
        <v>100</v>
      </c>
      <c r="D35" s="348">
        <v>97.7</v>
      </c>
      <c r="E35" s="348">
        <v>97.7</v>
      </c>
      <c r="F35" s="348">
        <v>97.7</v>
      </c>
      <c r="G35" s="348">
        <v>97.7</v>
      </c>
      <c r="H35" s="348">
        <v>97.7</v>
      </c>
      <c r="I35" s="348">
        <v>97.8</v>
      </c>
      <c r="J35" s="348">
        <v>97.8</v>
      </c>
      <c r="K35" s="348">
        <v>98</v>
      </c>
    </row>
    <row r="36" spans="1:11">
      <c r="A36" s="6" t="s">
        <v>28</v>
      </c>
      <c r="B36" s="401">
        <v>99.9</v>
      </c>
      <c r="C36" s="401">
        <v>98.4</v>
      </c>
      <c r="D36" s="348">
        <v>97.7</v>
      </c>
      <c r="E36" s="348">
        <v>97.7</v>
      </c>
      <c r="F36" s="348">
        <v>97.7</v>
      </c>
      <c r="G36" s="348">
        <v>97.7</v>
      </c>
      <c r="H36" s="348">
        <v>97.7</v>
      </c>
      <c r="I36" s="348">
        <v>97.8</v>
      </c>
      <c r="J36" s="348">
        <v>97.8</v>
      </c>
      <c r="K36" s="348">
        <v>98</v>
      </c>
    </row>
    <row r="37" spans="1:11" s="256" customFormat="1">
      <c r="A37" s="349" t="s">
        <v>190</v>
      </c>
      <c r="B37" s="623">
        <v>90.6</v>
      </c>
      <c r="C37" s="623">
        <v>90.5</v>
      </c>
      <c r="D37" s="270">
        <v>97.8</v>
      </c>
      <c r="E37" s="270">
        <v>97.8</v>
      </c>
      <c r="F37" s="270">
        <v>97.8</v>
      </c>
      <c r="G37" s="270">
        <v>97.8</v>
      </c>
      <c r="H37" s="270">
        <v>97.8</v>
      </c>
      <c r="I37" s="270">
        <v>97.8</v>
      </c>
      <c r="J37" s="270">
        <v>97.8</v>
      </c>
      <c r="K37" s="270">
        <v>98</v>
      </c>
    </row>
    <row r="38" spans="1:11">
      <c r="A38" s="4"/>
      <c r="B38" s="403">
        <v>97.8</v>
      </c>
      <c r="C38" s="403">
        <v>97.8</v>
      </c>
      <c r="D38" s="271"/>
      <c r="E38" s="271"/>
      <c r="F38" s="271"/>
      <c r="G38" s="271"/>
      <c r="H38" s="271"/>
      <c r="I38" s="271"/>
      <c r="J38" s="271"/>
      <c r="K38" s="265"/>
    </row>
  </sheetData>
  <mergeCells count="3">
    <mergeCell ref="A5:A6"/>
    <mergeCell ref="B5:K5"/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31"/>
  <sheetViews>
    <sheetView workbookViewId="0">
      <selection activeCell="A26" sqref="A26:XFD26"/>
    </sheetView>
  </sheetViews>
  <sheetFormatPr defaultRowHeight="15"/>
  <cols>
    <col min="1" max="1" width="26" customWidth="1"/>
    <col min="2" max="2" width="11.28515625" customWidth="1"/>
    <col min="3" max="3" width="11.5703125" customWidth="1"/>
  </cols>
  <sheetData>
    <row r="1" spans="1:15" ht="67.5" customHeight="1">
      <c r="A1" s="688" t="s">
        <v>377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418"/>
      <c r="M1" s="418"/>
      <c r="N1" s="418"/>
      <c r="O1" s="418"/>
    </row>
    <row r="2" spans="1:15" ht="18.75">
      <c r="A2" s="207" t="s">
        <v>297</v>
      </c>
      <c r="B2" s="207"/>
      <c r="C2" s="207"/>
    </row>
    <row r="3" spans="1:15" ht="15.75">
      <c r="A3" s="685" t="s">
        <v>298</v>
      </c>
      <c r="B3" s="260"/>
      <c r="C3" s="260"/>
      <c r="D3" s="685" t="s">
        <v>278</v>
      </c>
      <c r="E3" s="685"/>
      <c r="F3" s="685"/>
      <c r="G3" s="685"/>
      <c r="H3" s="685"/>
      <c r="I3" s="685"/>
      <c r="J3" s="685"/>
      <c r="K3" s="685"/>
    </row>
    <row r="4" spans="1:15" ht="15.75">
      <c r="A4" s="685"/>
      <c r="B4" s="260">
        <v>2011</v>
      </c>
      <c r="C4" s="260">
        <v>2012</v>
      </c>
      <c r="D4" s="260">
        <v>2013</v>
      </c>
      <c r="E4" s="260">
        <v>2014</v>
      </c>
      <c r="F4" s="260">
        <v>2015</v>
      </c>
      <c r="G4" s="260">
        <v>2016</v>
      </c>
      <c r="H4" s="260">
        <v>2017</v>
      </c>
      <c r="I4" s="260">
        <v>2018</v>
      </c>
      <c r="J4" s="260">
        <v>2019</v>
      </c>
      <c r="K4" s="260">
        <v>2020</v>
      </c>
    </row>
    <row r="5" spans="1:15" ht="15.75">
      <c r="A5" s="258" t="s">
        <v>0</v>
      </c>
      <c r="B5" s="258"/>
      <c r="C5" s="258"/>
      <c r="D5" s="260">
        <v>8.5</v>
      </c>
      <c r="E5" s="260">
        <v>8.3000000000000007</v>
      </c>
      <c r="F5" s="260">
        <v>8</v>
      </c>
      <c r="G5" s="260">
        <v>8</v>
      </c>
      <c r="H5" s="260">
        <v>7.9</v>
      </c>
      <c r="I5" s="260">
        <v>7.4</v>
      </c>
      <c r="J5" s="260">
        <v>7.4</v>
      </c>
      <c r="K5" s="260">
        <v>7.3</v>
      </c>
    </row>
    <row r="6" spans="1:15" ht="15.75">
      <c r="A6" s="258" t="s">
        <v>1</v>
      </c>
      <c r="B6" s="258"/>
      <c r="C6" s="258"/>
      <c r="D6" s="260">
        <v>7</v>
      </c>
      <c r="E6" s="260">
        <v>7</v>
      </c>
      <c r="F6" s="260">
        <v>7</v>
      </c>
      <c r="G6" s="260">
        <v>7</v>
      </c>
      <c r="H6" s="260">
        <v>7</v>
      </c>
      <c r="I6" s="260">
        <v>7</v>
      </c>
      <c r="J6" s="260">
        <v>7</v>
      </c>
      <c r="K6" s="260">
        <v>7</v>
      </c>
    </row>
    <row r="7" spans="1:15" ht="15.75">
      <c r="A7" s="258" t="s">
        <v>2</v>
      </c>
      <c r="B7" s="258"/>
      <c r="C7" s="258"/>
      <c r="D7" s="260">
        <v>8.5</v>
      </c>
      <c r="E7" s="260">
        <v>8.3000000000000007</v>
      </c>
      <c r="F7" s="260">
        <v>8</v>
      </c>
      <c r="G7" s="260">
        <v>8</v>
      </c>
      <c r="H7" s="260">
        <v>7.9</v>
      </c>
      <c r="I7" s="260">
        <v>7.4</v>
      </c>
      <c r="J7" s="260">
        <v>7.4</v>
      </c>
      <c r="K7" s="260">
        <v>7.3</v>
      </c>
    </row>
    <row r="8" spans="1:15" ht="15.75">
      <c r="A8" s="258" t="s">
        <v>3</v>
      </c>
      <c r="B8" s="258"/>
      <c r="C8" s="258"/>
      <c r="D8" s="260">
        <v>9</v>
      </c>
      <c r="E8" s="260">
        <v>8.6999999999999993</v>
      </c>
      <c r="F8" s="260">
        <v>8.4</v>
      </c>
      <c r="G8" s="260">
        <v>8.1</v>
      </c>
      <c r="H8" s="260">
        <v>8</v>
      </c>
      <c r="I8" s="260">
        <v>7.8</v>
      </c>
      <c r="J8" s="260">
        <v>7.8</v>
      </c>
      <c r="K8" s="260">
        <v>7.7</v>
      </c>
    </row>
    <row r="9" spans="1:15" ht="15.75">
      <c r="A9" s="258" t="s">
        <v>4</v>
      </c>
      <c r="B9" s="258"/>
      <c r="C9" s="258"/>
      <c r="D9" s="260">
        <v>8.5</v>
      </c>
      <c r="E9" s="260">
        <v>8.3000000000000007</v>
      </c>
      <c r="F9" s="260">
        <v>8</v>
      </c>
      <c r="G9" s="260">
        <v>8</v>
      </c>
      <c r="H9" s="260">
        <v>7.9</v>
      </c>
      <c r="I9" s="260">
        <v>7.4</v>
      </c>
      <c r="J9" s="260">
        <v>7.4</v>
      </c>
      <c r="K9" s="260">
        <v>7.3</v>
      </c>
    </row>
    <row r="10" spans="1:15" ht="15.75">
      <c r="A10" s="258" t="s">
        <v>5</v>
      </c>
      <c r="B10" s="258"/>
      <c r="C10" s="258"/>
      <c r="D10" s="260">
        <v>8.5</v>
      </c>
      <c r="E10" s="260">
        <v>8.3000000000000007</v>
      </c>
      <c r="F10" s="260">
        <v>8</v>
      </c>
      <c r="G10" s="260">
        <v>8</v>
      </c>
      <c r="H10" s="260">
        <v>7.9</v>
      </c>
      <c r="I10" s="260">
        <v>7.4</v>
      </c>
      <c r="J10" s="260">
        <v>7.4</v>
      </c>
      <c r="K10" s="260">
        <v>7.3</v>
      </c>
    </row>
    <row r="11" spans="1:15" ht="15.75">
      <c r="A11" s="258" t="s">
        <v>6</v>
      </c>
      <c r="B11" s="258"/>
      <c r="C11" s="258"/>
      <c r="D11" s="260">
        <v>9.6</v>
      </c>
      <c r="E11" s="260">
        <v>9.3000000000000007</v>
      </c>
      <c r="F11" s="260">
        <v>9</v>
      </c>
      <c r="G11" s="260">
        <v>8.8000000000000007</v>
      </c>
      <c r="H11" s="260">
        <v>8.5</v>
      </c>
      <c r="I11" s="260">
        <v>8.4</v>
      </c>
      <c r="J11" s="260">
        <v>8.1999999999999993</v>
      </c>
      <c r="K11" s="260">
        <v>8</v>
      </c>
    </row>
    <row r="12" spans="1:15" ht="15.75">
      <c r="A12" s="258" t="s">
        <v>7</v>
      </c>
      <c r="B12" s="258"/>
      <c r="C12" s="258"/>
      <c r="D12" s="260">
        <v>8.5</v>
      </c>
      <c r="E12" s="260">
        <v>8.3000000000000007</v>
      </c>
      <c r="F12" s="260">
        <v>8</v>
      </c>
      <c r="G12" s="260">
        <v>8</v>
      </c>
      <c r="H12" s="260">
        <v>7.9</v>
      </c>
      <c r="I12" s="260">
        <v>7.4</v>
      </c>
      <c r="J12" s="260">
        <v>7.4</v>
      </c>
      <c r="K12" s="260">
        <v>7.3</v>
      </c>
    </row>
    <row r="13" spans="1:15" ht="15.75">
      <c r="A13" s="258" t="s">
        <v>8</v>
      </c>
      <c r="B13" s="258"/>
      <c r="C13" s="258"/>
      <c r="D13" s="260">
        <v>10</v>
      </c>
      <c r="E13" s="260">
        <v>9.8000000000000007</v>
      </c>
      <c r="F13" s="260">
        <v>9.6999999999999993</v>
      </c>
      <c r="G13" s="260">
        <v>9.6</v>
      </c>
      <c r="H13" s="260">
        <v>9.5</v>
      </c>
      <c r="I13" s="260">
        <v>9.5</v>
      </c>
      <c r="J13" s="260">
        <v>9.5</v>
      </c>
      <c r="K13" s="260">
        <v>9.5</v>
      </c>
    </row>
    <row r="14" spans="1:15" ht="15.75">
      <c r="A14" s="258" t="s">
        <v>9</v>
      </c>
      <c r="B14" s="258"/>
      <c r="C14" s="258"/>
      <c r="D14" s="260">
        <v>8.5</v>
      </c>
      <c r="E14" s="260">
        <v>8.3000000000000007</v>
      </c>
      <c r="F14" s="260">
        <v>8</v>
      </c>
      <c r="G14" s="260">
        <v>8</v>
      </c>
      <c r="H14" s="260">
        <v>7.9</v>
      </c>
      <c r="I14" s="260">
        <v>7.4</v>
      </c>
      <c r="J14" s="260">
        <v>7.4</v>
      </c>
      <c r="K14" s="260">
        <v>7.3</v>
      </c>
    </row>
    <row r="15" spans="1:15" ht="15.75">
      <c r="A15" s="258" t="s">
        <v>10</v>
      </c>
      <c r="B15" s="258"/>
      <c r="C15" s="258"/>
      <c r="D15" s="260">
        <v>6.3</v>
      </c>
      <c r="E15" s="260">
        <v>6.3</v>
      </c>
      <c r="F15" s="260">
        <v>6.3</v>
      </c>
      <c r="G15" s="260">
        <v>6.3</v>
      </c>
      <c r="H15" s="260">
        <v>6.3</v>
      </c>
      <c r="I15" s="260">
        <v>6.3</v>
      </c>
      <c r="J15" s="260">
        <v>6.3</v>
      </c>
      <c r="K15" s="260">
        <v>6.3</v>
      </c>
    </row>
    <row r="16" spans="1:15" ht="15.75">
      <c r="A16" s="258" t="s">
        <v>11</v>
      </c>
      <c r="B16" s="258"/>
      <c r="C16" s="258"/>
      <c r="D16" s="260">
        <v>9</v>
      </c>
      <c r="E16" s="260">
        <v>8.8000000000000007</v>
      </c>
      <c r="F16" s="260">
        <v>8.6999999999999993</v>
      </c>
      <c r="G16" s="260">
        <v>8.5</v>
      </c>
      <c r="H16" s="260">
        <v>8.3000000000000007</v>
      </c>
      <c r="I16" s="260">
        <v>8.1</v>
      </c>
      <c r="J16" s="260">
        <v>8</v>
      </c>
      <c r="K16" s="260">
        <v>7.9</v>
      </c>
    </row>
    <row r="17" spans="1:11" ht="15.75">
      <c r="A17" s="258" t="s">
        <v>12</v>
      </c>
      <c r="B17" s="258"/>
      <c r="C17" s="258"/>
      <c r="D17" s="260">
        <v>8.5</v>
      </c>
      <c r="E17" s="260">
        <v>8.3000000000000007</v>
      </c>
      <c r="F17" s="260">
        <v>8</v>
      </c>
      <c r="G17" s="260">
        <v>8</v>
      </c>
      <c r="H17" s="260">
        <v>7.9</v>
      </c>
      <c r="I17" s="260">
        <v>7.4</v>
      </c>
      <c r="J17" s="260">
        <v>7.4</v>
      </c>
      <c r="K17" s="260">
        <v>7.3</v>
      </c>
    </row>
    <row r="18" spans="1:11" ht="15.75">
      <c r="A18" s="258" t="s">
        <v>299</v>
      </c>
      <c r="B18" s="258"/>
      <c r="C18" s="258"/>
      <c r="D18" s="260">
        <v>7</v>
      </c>
      <c r="E18" s="260">
        <v>7</v>
      </c>
      <c r="F18" s="260">
        <v>7</v>
      </c>
      <c r="G18" s="260">
        <v>7</v>
      </c>
      <c r="H18" s="260">
        <v>7</v>
      </c>
      <c r="I18" s="260">
        <v>7</v>
      </c>
      <c r="J18" s="260">
        <v>7</v>
      </c>
      <c r="K18" s="260">
        <v>7</v>
      </c>
    </row>
    <row r="19" spans="1:11" ht="15.75">
      <c r="A19" s="258" t="s">
        <v>14</v>
      </c>
      <c r="B19" s="258"/>
      <c r="C19" s="258"/>
      <c r="D19" s="260">
        <v>10</v>
      </c>
      <c r="E19" s="260">
        <v>10</v>
      </c>
      <c r="F19" s="260">
        <v>10</v>
      </c>
      <c r="G19" s="260">
        <v>10</v>
      </c>
      <c r="H19" s="260">
        <v>10</v>
      </c>
      <c r="I19" s="260">
        <v>10</v>
      </c>
      <c r="J19" s="260">
        <v>10</v>
      </c>
      <c r="K19" s="260">
        <v>10</v>
      </c>
    </row>
    <row r="20" spans="1:11" ht="15.75">
      <c r="A20" s="258" t="s">
        <v>15</v>
      </c>
      <c r="B20" s="258"/>
      <c r="C20" s="258"/>
      <c r="D20" s="260">
        <v>8.5</v>
      </c>
      <c r="E20" s="260">
        <v>8.3000000000000007</v>
      </c>
      <c r="F20" s="260">
        <v>8</v>
      </c>
      <c r="G20" s="260">
        <v>8</v>
      </c>
      <c r="H20" s="260">
        <v>7.9</v>
      </c>
      <c r="I20" s="260">
        <v>7.4</v>
      </c>
      <c r="J20" s="260">
        <v>7.4</v>
      </c>
      <c r="K20" s="260">
        <v>7.3</v>
      </c>
    </row>
    <row r="21" spans="1:11" ht="15.75">
      <c r="A21" s="258" t="s">
        <v>172</v>
      </c>
      <c r="B21" s="258"/>
      <c r="C21" s="258"/>
      <c r="D21" s="260">
        <v>8.5</v>
      </c>
      <c r="E21" s="260">
        <v>8.3000000000000007</v>
      </c>
      <c r="F21" s="260">
        <v>8</v>
      </c>
      <c r="G21" s="260">
        <v>8</v>
      </c>
      <c r="H21" s="260">
        <v>7.9</v>
      </c>
      <c r="I21" s="260">
        <v>7.4</v>
      </c>
      <c r="J21" s="260">
        <v>7.4</v>
      </c>
      <c r="K21" s="260">
        <v>7.3</v>
      </c>
    </row>
    <row r="22" spans="1:11" ht="15.75">
      <c r="A22" s="258" t="s">
        <v>17</v>
      </c>
      <c r="B22" s="258"/>
      <c r="C22" s="258"/>
      <c r="D22" s="260">
        <v>8.5</v>
      </c>
      <c r="E22" s="260">
        <v>8.3000000000000007</v>
      </c>
      <c r="F22" s="260">
        <v>8</v>
      </c>
      <c r="G22" s="260">
        <v>8</v>
      </c>
      <c r="H22" s="260">
        <v>7.9</v>
      </c>
      <c r="I22" s="260">
        <v>7.4</v>
      </c>
      <c r="J22" s="260">
        <v>7.4</v>
      </c>
      <c r="K22" s="260">
        <v>7.3</v>
      </c>
    </row>
    <row r="23" spans="1:11" ht="15.75">
      <c r="A23" s="258" t="s">
        <v>18</v>
      </c>
      <c r="B23" s="258"/>
      <c r="C23" s="258"/>
      <c r="D23" s="260">
        <v>8.5</v>
      </c>
      <c r="E23" s="260">
        <v>8.3000000000000007</v>
      </c>
      <c r="F23" s="260">
        <v>8</v>
      </c>
      <c r="G23" s="260">
        <v>8</v>
      </c>
      <c r="H23" s="260">
        <v>7.9</v>
      </c>
      <c r="I23" s="260">
        <v>7.4</v>
      </c>
      <c r="J23" s="260">
        <v>7.4</v>
      </c>
      <c r="K23" s="260">
        <v>7.3</v>
      </c>
    </row>
    <row r="24" spans="1:11" ht="15.75">
      <c r="A24" s="258" t="s">
        <v>19</v>
      </c>
      <c r="B24" s="258"/>
      <c r="C24" s="258"/>
      <c r="D24" s="260">
        <v>8.5</v>
      </c>
      <c r="E24" s="260">
        <v>8.3000000000000007</v>
      </c>
      <c r="F24" s="260">
        <v>8</v>
      </c>
      <c r="G24" s="260">
        <v>8</v>
      </c>
      <c r="H24" s="260">
        <v>7.9</v>
      </c>
      <c r="I24" s="260">
        <v>7.4</v>
      </c>
      <c r="J24" s="260">
        <v>7.4</v>
      </c>
      <c r="K24" s="260">
        <v>7.3</v>
      </c>
    </row>
    <row r="25" spans="1:11" ht="15.75">
      <c r="A25" s="258" t="s">
        <v>20</v>
      </c>
      <c r="B25" s="258"/>
      <c r="C25" s="258"/>
      <c r="D25" s="260">
        <v>8.5</v>
      </c>
      <c r="E25" s="260">
        <v>8.3000000000000007</v>
      </c>
      <c r="F25" s="260">
        <v>8</v>
      </c>
      <c r="G25" s="260">
        <v>8</v>
      </c>
      <c r="H25" s="260">
        <v>7.9</v>
      </c>
      <c r="I25" s="260">
        <v>7.4</v>
      </c>
      <c r="J25" s="260">
        <v>7.4</v>
      </c>
      <c r="K25" s="260">
        <v>7.3</v>
      </c>
    </row>
    <row r="26" spans="1:11" ht="15.75">
      <c r="A26" s="258" t="s">
        <v>22</v>
      </c>
      <c r="B26" s="258"/>
      <c r="C26" s="258"/>
      <c r="D26" s="260">
        <v>6.5</v>
      </c>
      <c r="E26" s="260">
        <v>6.4</v>
      </c>
      <c r="F26" s="260">
        <v>6.2</v>
      </c>
      <c r="G26" s="260">
        <v>6.1</v>
      </c>
      <c r="H26" s="260">
        <v>6</v>
      </c>
      <c r="I26" s="260">
        <v>5.9</v>
      </c>
      <c r="J26" s="260">
        <v>5.7</v>
      </c>
      <c r="K26" s="260">
        <v>5.5</v>
      </c>
    </row>
    <row r="27" spans="1:11" ht="15.75">
      <c r="A27" s="258" t="s">
        <v>23</v>
      </c>
      <c r="B27" s="258"/>
      <c r="C27" s="258"/>
      <c r="D27" s="260">
        <v>6.5</v>
      </c>
      <c r="E27" s="260">
        <v>6.4</v>
      </c>
      <c r="F27" s="260">
        <v>6.2</v>
      </c>
      <c r="G27" s="260">
        <v>6.1</v>
      </c>
      <c r="H27" s="260">
        <v>6</v>
      </c>
      <c r="I27" s="260">
        <v>5.9</v>
      </c>
      <c r="J27" s="260">
        <v>5.7</v>
      </c>
      <c r="K27" s="260">
        <v>5.5</v>
      </c>
    </row>
    <row r="28" spans="1:11" ht="15.75">
      <c r="A28" s="258" t="s">
        <v>24</v>
      </c>
      <c r="B28" s="258"/>
      <c r="C28" s="258"/>
      <c r="D28" s="260">
        <v>3.3</v>
      </c>
      <c r="E28" s="260">
        <v>3.3</v>
      </c>
      <c r="F28" s="260">
        <v>3.3</v>
      </c>
      <c r="G28" s="260">
        <v>3.3</v>
      </c>
      <c r="H28" s="260">
        <v>3.3</v>
      </c>
      <c r="I28" s="260">
        <v>3.3</v>
      </c>
      <c r="J28" s="260">
        <v>3.3</v>
      </c>
      <c r="K28" s="260">
        <v>3.3</v>
      </c>
    </row>
    <row r="29" spans="1:11" ht="15.75">
      <c r="A29" s="258" t="s">
        <v>25</v>
      </c>
      <c r="B29" s="258"/>
      <c r="C29" s="258"/>
      <c r="D29" s="260">
        <v>5.3</v>
      </c>
      <c r="E29" s="260">
        <v>5.3</v>
      </c>
      <c r="F29" s="260">
        <v>5.3</v>
      </c>
      <c r="G29" s="260">
        <v>5.2</v>
      </c>
      <c r="H29" s="260">
        <v>5.2</v>
      </c>
      <c r="I29" s="260">
        <v>5.2</v>
      </c>
      <c r="J29" s="260">
        <v>5.0999999999999996</v>
      </c>
      <c r="K29" s="260">
        <v>5</v>
      </c>
    </row>
    <row r="30" spans="1:11" ht="15.75">
      <c r="A30" s="258" t="s">
        <v>26</v>
      </c>
      <c r="B30" s="258"/>
      <c r="C30" s="258"/>
      <c r="D30" s="260">
        <v>3.3</v>
      </c>
      <c r="E30" s="260">
        <v>3.3</v>
      </c>
      <c r="F30" s="260">
        <v>3.3</v>
      </c>
      <c r="G30" s="260">
        <v>3.3</v>
      </c>
      <c r="H30" s="260">
        <v>3.3</v>
      </c>
      <c r="I30" s="260">
        <v>3.3</v>
      </c>
      <c r="J30" s="260">
        <v>3.3</v>
      </c>
      <c r="K30" s="260">
        <v>3.3</v>
      </c>
    </row>
    <row r="31" spans="1:11" ht="16.5" thickBot="1">
      <c r="A31" s="209" t="s">
        <v>27</v>
      </c>
      <c r="B31" s="283"/>
      <c r="C31" s="283"/>
      <c r="D31" s="208">
        <v>5.5</v>
      </c>
      <c r="E31" s="208">
        <v>5.4</v>
      </c>
      <c r="F31" s="208">
        <v>5.3</v>
      </c>
      <c r="G31" s="208">
        <v>5.2</v>
      </c>
      <c r="H31" s="208">
        <v>5.0999999999999996</v>
      </c>
      <c r="I31" s="208">
        <v>5.0999999999999996</v>
      </c>
      <c r="J31" s="208">
        <v>5</v>
      </c>
      <c r="K31" s="208">
        <v>5</v>
      </c>
    </row>
  </sheetData>
  <mergeCells count="3">
    <mergeCell ref="A3:A4"/>
    <mergeCell ref="D3:K3"/>
    <mergeCell ref="A1:K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BA39"/>
  <sheetViews>
    <sheetView workbookViewId="0">
      <selection activeCell="N31" sqref="N30:N31"/>
    </sheetView>
  </sheetViews>
  <sheetFormatPr defaultRowHeight="15"/>
  <cols>
    <col min="1" max="1" width="22" customWidth="1"/>
    <col min="2" max="3" width="9.140625" style="392"/>
  </cols>
  <sheetData>
    <row r="1" spans="1:53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53" ht="15.75">
      <c r="A2" s="424" t="s">
        <v>196</v>
      </c>
      <c r="B2" s="436"/>
      <c r="C2" s="43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53" ht="15.75">
      <c r="A3" s="425" t="s">
        <v>309</v>
      </c>
      <c r="B3" s="436"/>
      <c r="C3" s="436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53" s="444" customFormat="1" ht="15.75">
      <c r="A4" s="793" t="s">
        <v>394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</row>
    <row r="5" spans="1:53" ht="15.75" customHeight="1">
      <c r="A5" s="790" t="s">
        <v>316</v>
      </c>
      <c r="B5" s="792" t="s">
        <v>317</v>
      </c>
      <c r="C5" s="792"/>
      <c r="D5" s="792"/>
      <c r="E5" s="792"/>
      <c r="F5" s="792"/>
      <c r="G5" s="792"/>
      <c r="H5" s="792"/>
      <c r="I5" s="792"/>
      <c r="J5" s="792"/>
      <c r="K5" s="792"/>
    </row>
    <row r="6" spans="1:53">
      <c r="A6" s="791"/>
      <c r="B6" s="393">
        <v>2011</v>
      </c>
      <c r="C6" s="393">
        <v>2012</v>
      </c>
      <c r="D6" s="387">
        <v>2013</v>
      </c>
      <c r="E6" s="387">
        <v>2014</v>
      </c>
      <c r="F6" s="387">
        <v>2015</v>
      </c>
      <c r="G6" s="387">
        <v>2016</v>
      </c>
      <c r="H6" s="387">
        <v>2017</v>
      </c>
      <c r="I6" s="387">
        <v>2018</v>
      </c>
      <c r="J6" s="387">
        <v>2019</v>
      </c>
      <c r="K6" s="387">
        <v>2020</v>
      </c>
    </row>
    <row r="7" spans="1:53">
      <c r="A7" s="388">
        <v>1</v>
      </c>
      <c r="B7" s="394">
        <v>4</v>
      </c>
      <c r="C7" s="394">
        <v>5</v>
      </c>
      <c r="D7" s="388">
        <v>6</v>
      </c>
      <c r="E7" s="388">
        <v>7</v>
      </c>
      <c r="F7" s="388">
        <v>8</v>
      </c>
      <c r="G7" s="388">
        <v>9</v>
      </c>
      <c r="H7" s="388">
        <v>10</v>
      </c>
      <c r="I7" s="388">
        <v>11</v>
      </c>
      <c r="J7" s="388">
        <v>12</v>
      </c>
      <c r="K7" s="388">
        <v>13</v>
      </c>
    </row>
    <row r="8" spans="1:53">
      <c r="A8" s="396" t="s">
        <v>0</v>
      </c>
      <c r="B8" s="393">
        <v>95</v>
      </c>
      <c r="C8" s="393">
        <v>95</v>
      </c>
      <c r="D8" s="387">
        <v>97.7</v>
      </c>
      <c r="E8" s="387">
        <v>97.7</v>
      </c>
      <c r="F8" s="387">
        <v>97.7</v>
      </c>
      <c r="G8" s="387">
        <v>97.7</v>
      </c>
      <c r="H8" s="387">
        <v>97.7</v>
      </c>
      <c r="I8" s="387">
        <v>97.8</v>
      </c>
      <c r="J8" s="387">
        <v>97.8</v>
      </c>
      <c r="K8" s="387">
        <v>98</v>
      </c>
    </row>
    <row r="9" spans="1:53">
      <c r="A9" s="396" t="s">
        <v>1</v>
      </c>
      <c r="B9" s="393">
        <v>97.7</v>
      </c>
      <c r="C9" s="393">
        <v>97.8</v>
      </c>
      <c r="D9" s="387">
        <v>97.7</v>
      </c>
      <c r="E9" s="387">
        <v>97.7</v>
      </c>
      <c r="F9" s="387">
        <v>97.7</v>
      </c>
      <c r="G9" s="387">
        <v>97.7</v>
      </c>
      <c r="H9" s="387">
        <v>97.7</v>
      </c>
      <c r="I9" s="387">
        <v>97.8</v>
      </c>
      <c r="J9" s="387">
        <v>97.8</v>
      </c>
      <c r="K9" s="387">
        <v>98</v>
      </c>
    </row>
    <row r="10" spans="1:53">
      <c r="A10" s="396" t="s">
        <v>2</v>
      </c>
      <c r="B10" s="393">
        <v>99.7</v>
      </c>
      <c r="C10" s="393">
        <v>99</v>
      </c>
      <c r="D10" s="387">
        <v>97.7</v>
      </c>
      <c r="E10" s="387">
        <v>97.7</v>
      </c>
      <c r="F10" s="387">
        <v>97.7</v>
      </c>
      <c r="G10" s="387">
        <v>97.7</v>
      </c>
      <c r="H10" s="387">
        <v>97.7</v>
      </c>
      <c r="I10" s="387">
        <v>97.8</v>
      </c>
      <c r="J10" s="387">
        <v>97.8</v>
      </c>
      <c r="K10" s="387">
        <v>98</v>
      </c>
    </row>
    <row r="11" spans="1:53">
      <c r="A11" s="396" t="s">
        <v>3</v>
      </c>
      <c r="B11" s="393">
        <v>95.9</v>
      </c>
      <c r="C11" s="393">
        <v>98.3</v>
      </c>
      <c r="D11" s="387">
        <v>97.7</v>
      </c>
      <c r="E11" s="387">
        <v>97.7</v>
      </c>
      <c r="F11" s="387">
        <v>97.7</v>
      </c>
      <c r="G11" s="387">
        <v>97.7</v>
      </c>
      <c r="H11" s="387">
        <v>97.7</v>
      </c>
      <c r="I11" s="387">
        <v>97.8</v>
      </c>
      <c r="J11" s="387">
        <v>97.8</v>
      </c>
      <c r="K11" s="387">
        <v>98</v>
      </c>
    </row>
    <row r="12" spans="1:53">
      <c r="A12" s="396" t="s">
        <v>4</v>
      </c>
      <c r="B12" s="393">
        <v>98.9</v>
      </c>
      <c r="C12" s="393">
        <v>98.9</v>
      </c>
      <c r="D12" s="387">
        <v>97.7</v>
      </c>
      <c r="E12" s="387">
        <v>97.7</v>
      </c>
      <c r="F12" s="387">
        <v>97.7</v>
      </c>
      <c r="G12" s="387">
        <v>97.7</v>
      </c>
      <c r="H12" s="387">
        <v>97.7</v>
      </c>
      <c r="I12" s="387">
        <v>97.8</v>
      </c>
      <c r="J12" s="387">
        <v>97.8</v>
      </c>
      <c r="K12" s="387">
        <v>98</v>
      </c>
    </row>
    <row r="13" spans="1:53">
      <c r="A13" s="396" t="s">
        <v>5</v>
      </c>
      <c r="B13" s="393">
        <v>99</v>
      </c>
      <c r="C13" s="393">
        <v>99</v>
      </c>
      <c r="D13" s="387">
        <v>97.7</v>
      </c>
      <c r="E13" s="387">
        <v>97.7</v>
      </c>
      <c r="F13" s="387">
        <v>97.7</v>
      </c>
      <c r="G13" s="387">
        <v>97.7</v>
      </c>
      <c r="H13" s="387">
        <v>97.7</v>
      </c>
      <c r="I13" s="387">
        <v>97.8</v>
      </c>
      <c r="J13" s="387">
        <v>97.8</v>
      </c>
      <c r="K13" s="387">
        <v>98</v>
      </c>
    </row>
    <row r="14" spans="1:53">
      <c r="A14" s="396" t="s">
        <v>6</v>
      </c>
      <c r="B14" s="393">
        <v>92.5</v>
      </c>
      <c r="C14" s="393">
        <v>97.7</v>
      </c>
      <c r="D14" s="387">
        <v>97.7</v>
      </c>
      <c r="E14" s="387">
        <v>97.7</v>
      </c>
      <c r="F14" s="387">
        <v>97.7</v>
      </c>
      <c r="G14" s="387">
        <v>97.7</v>
      </c>
      <c r="H14" s="387">
        <v>97.7</v>
      </c>
      <c r="I14" s="387">
        <v>97.8</v>
      </c>
      <c r="J14" s="387">
        <v>97.8</v>
      </c>
      <c r="K14" s="387">
        <v>98</v>
      </c>
    </row>
    <row r="15" spans="1:53">
      <c r="A15" s="396" t="s">
        <v>7</v>
      </c>
      <c r="B15" s="393">
        <v>98.8</v>
      </c>
      <c r="C15" s="393">
        <v>99</v>
      </c>
      <c r="D15" s="387">
        <v>97.7</v>
      </c>
      <c r="E15" s="387">
        <v>97.7</v>
      </c>
      <c r="F15" s="387">
        <v>97.7</v>
      </c>
      <c r="G15" s="387">
        <v>97.7</v>
      </c>
      <c r="H15" s="387">
        <v>97.7</v>
      </c>
      <c r="I15" s="387">
        <v>97.8</v>
      </c>
      <c r="J15" s="387">
        <v>97.8</v>
      </c>
      <c r="K15" s="387">
        <v>98</v>
      </c>
    </row>
    <row r="16" spans="1:53">
      <c r="A16" s="396" t="s">
        <v>8</v>
      </c>
      <c r="B16" s="393">
        <v>97.7</v>
      </c>
      <c r="C16" s="393">
        <v>97.8</v>
      </c>
      <c r="D16" s="387">
        <v>97.7</v>
      </c>
      <c r="E16" s="387">
        <v>97.7</v>
      </c>
      <c r="F16" s="387">
        <v>97.7</v>
      </c>
      <c r="G16" s="387">
        <v>97.7</v>
      </c>
      <c r="H16" s="387">
        <v>97.7</v>
      </c>
      <c r="I16" s="387">
        <v>97.8</v>
      </c>
      <c r="J16" s="387">
        <v>97.8</v>
      </c>
      <c r="K16" s="387">
        <v>98</v>
      </c>
    </row>
    <row r="17" spans="1:11">
      <c r="A17" s="396" t="s">
        <v>9</v>
      </c>
      <c r="B17" s="393">
        <v>95.9</v>
      </c>
      <c r="C17" s="393">
        <v>95.9</v>
      </c>
      <c r="D17" s="387">
        <v>97.7</v>
      </c>
      <c r="E17" s="387">
        <v>97.7</v>
      </c>
      <c r="F17" s="387">
        <v>97.7</v>
      </c>
      <c r="G17" s="387">
        <v>97.7</v>
      </c>
      <c r="H17" s="387">
        <v>97.7</v>
      </c>
      <c r="I17" s="387">
        <v>97.8</v>
      </c>
      <c r="J17" s="387">
        <v>97.8</v>
      </c>
      <c r="K17" s="387">
        <v>98</v>
      </c>
    </row>
    <row r="18" spans="1:11">
      <c r="A18" s="396" t="s">
        <v>10</v>
      </c>
      <c r="B18" s="393">
        <v>100</v>
      </c>
      <c r="C18" s="393">
        <v>100</v>
      </c>
      <c r="D18" s="387">
        <v>97.7</v>
      </c>
      <c r="E18" s="387">
        <v>97.7</v>
      </c>
      <c r="F18" s="387">
        <v>97.7</v>
      </c>
      <c r="G18" s="387">
        <v>97.7</v>
      </c>
      <c r="H18" s="387">
        <v>97.7</v>
      </c>
      <c r="I18" s="387">
        <v>97.8</v>
      </c>
      <c r="J18" s="387">
        <v>97.8</v>
      </c>
      <c r="K18" s="387">
        <v>98</v>
      </c>
    </row>
    <row r="19" spans="1:11">
      <c r="A19" s="396" t="s">
        <v>11</v>
      </c>
      <c r="B19" s="393">
        <v>97.8</v>
      </c>
      <c r="C19" s="393">
        <v>97.6</v>
      </c>
      <c r="D19" s="387">
        <v>97.7</v>
      </c>
      <c r="E19" s="387">
        <v>97.7</v>
      </c>
      <c r="F19" s="387">
        <v>97.7</v>
      </c>
      <c r="G19" s="387">
        <v>97.7</v>
      </c>
      <c r="H19" s="387">
        <v>97.7</v>
      </c>
      <c r="I19" s="387">
        <v>97.8</v>
      </c>
      <c r="J19" s="387">
        <v>97.8</v>
      </c>
      <c r="K19" s="387">
        <v>98</v>
      </c>
    </row>
    <row r="20" spans="1:11">
      <c r="A20" s="396" t="s">
        <v>12</v>
      </c>
      <c r="B20" s="393">
        <v>97.7</v>
      </c>
      <c r="C20" s="393">
        <v>97.8</v>
      </c>
      <c r="D20" s="387">
        <v>97.7</v>
      </c>
      <c r="E20" s="387">
        <v>97.7</v>
      </c>
      <c r="F20" s="387">
        <v>97.7</v>
      </c>
      <c r="G20" s="387">
        <v>97.7</v>
      </c>
      <c r="H20" s="387">
        <v>97.7</v>
      </c>
      <c r="I20" s="387">
        <v>97.8</v>
      </c>
      <c r="J20" s="387">
        <v>97.8</v>
      </c>
      <c r="K20" s="387">
        <v>98</v>
      </c>
    </row>
    <row r="21" spans="1:11">
      <c r="A21" s="396" t="s">
        <v>13</v>
      </c>
      <c r="B21" s="393">
        <v>97.7</v>
      </c>
      <c r="C21" s="393">
        <v>97.8</v>
      </c>
      <c r="D21" s="387">
        <v>97.7</v>
      </c>
      <c r="E21" s="387">
        <v>97.7</v>
      </c>
      <c r="F21" s="387">
        <v>97.7</v>
      </c>
      <c r="G21" s="387">
        <v>97.7</v>
      </c>
      <c r="H21" s="387">
        <v>97.7</v>
      </c>
      <c r="I21" s="387">
        <v>97.8</v>
      </c>
      <c r="J21" s="387">
        <v>97.8</v>
      </c>
      <c r="K21" s="387">
        <v>98</v>
      </c>
    </row>
    <row r="22" spans="1:11">
      <c r="A22" s="396" t="s">
        <v>14</v>
      </c>
      <c r="B22" s="393">
        <v>99</v>
      </c>
      <c r="C22" s="393">
        <v>100</v>
      </c>
      <c r="D22" s="387">
        <v>97.7</v>
      </c>
      <c r="E22" s="387">
        <v>97.7</v>
      </c>
      <c r="F22" s="387">
        <v>97.7</v>
      </c>
      <c r="G22" s="387">
        <v>97.7</v>
      </c>
      <c r="H22" s="387">
        <v>97.7</v>
      </c>
      <c r="I22" s="387">
        <v>97.8</v>
      </c>
      <c r="J22" s="387">
        <v>97.8</v>
      </c>
      <c r="K22" s="387">
        <v>98</v>
      </c>
    </row>
    <row r="23" spans="1:11">
      <c r="A23" s="396" t="s">
        <v>15</v>
      </c>
      <c r="B23" s="393">
        <v>98.8</v>
      </c>
      <c r="C23" s="393">
        <v>99.6</v>
      </c>
      <c r="D23" s="387">
        <v>97.7</v>
      </c>
      <c r="E23" s="387">
        <v>97.7</v>
      </c>
      <c r="F23" s="387">
        <v>97.7</v>
      </c>
      <c r="G23" s="387">
        <v>97.7</v>
      </c>
      <c r="H23" s="387">
        <v>97.7</v>
      </c>
      <c r="I23" s="387">
        <v>97.8</v>
      </c>
      <c r="J23" s="387">
        <v>97.8</v>
      </c>
      <c r="K23" s="387">
        <v>98</v>
      </c>
    </row>
    <row r="24" spans="1:11">
      <c r="A24" s="396" t="s">
        <v>16</v>
      </c>
      <c r="B24" s="393">
        <v>100</v>
      </c>
      <c r="C24" s="393">
        <v>100</v>
      </c>
      <c r="D24" s="387">
        <v>97.7</v>
      </c>
      <c r="E24" s="387">
        <v>97.7</v>
      </c>
      <c r="F24" s="387">
        <v>97.7</v>
      </c>
      <c r="G24" s="387">
        <v>97.7</v>
      </c>
      <c r="H24" s="387">
        <v>97.7</v>
      </c>
      <c r="I24" s="387">
        <v>97.8</v>
      </c>
      <c r="J24" s="387">
        <v>97.8</v>
      </c>
      <c r="K24" s="387">
        <v>98</v>
      </c>
    </row>
    <row r="25" spans="1:11">
      <c r="A25" s="396" t="s">
        <v>17</v>
      </c>
      <c r="B25" s="393">
        <v>100</v>
      </c>
      <c r="C25" s="393">
        <v>100</v>
      </c>
      <c r="D25" s="387">
        <v>97.7</v>
      </c>
      <c r="E25" s="387">
        <v>97.7</v>
      </c>
      <c r="F25" s="387">
        <v>97.7</v>
      </c>
      <c r="G25" s="387">
        <v>97.7</v>
      </c>
      <c r="H25" s="387">
        <v>97.7</v>
      </c>
      <c r="I25" s="387">
        <v>97.8</v>
      </c>
      <c r="J25" s="387">
        <v>97.8</v>
      </c>
      <c r="K25" s="387">
        <v>98</v>
      </c>
    </row>
    <row r="26" spans="1:11">
      <c r="A26" s="396" t="s">
        <v>18</v>
      </c>
      <c r="B26" s="393">
        <v>98</v>
      </c>
      <c r="C26" s="393">
        <v>98.1</v>
      </c>
      <c r="D26" s="387">
        <v>97.7</v>
      </c>
      <c r="E26" s="387">
        <v>97.7</v>
      </c>
      <c r="F26" s="387">
        <v>97.7</v>
      </c>
      <c r="G26" s="387">
        <v>97.7</v>
      </c>
      <c r="H26" s="387">
        <v>97.7</v>
      </c>
      <c r="I26" s="387">
        <v>97.8</v>
      </c>
      <c r="J26" s="387">
        <v>97.8</v>
      </c>
      <c r="K26" s="387">
        <v>98</v>
      </c>
    </row>
    <row r="27" spans="1:11">
      <c r="A27" s="396" t="s">
        <v>19</v>
      </c>
      <c r="B27" s="393">
        <v>97.7</v>
      </c>
      <c r="C27" s="393">
        <v>97.7</v>
      </c>
      <c r="D27" s="387">
        <v>97.7</v>
      </c>
      <c r="E27" s="387">
        <v>97.7</v>
      </c>
      <c r="F27" s="387">
        <v>97.7</v>
      </c>
      <c r="G27" s="387">
        <v>97.7</v>
      </c>
      <c r="H27" s="387">
        <v>97.7</v>
      </c>
      <c r="I27" s="387">
        <v>97.8</v>
      </c>
      <c r="J27" s="387">
        <v>97.8</v>
      </c>
      <c r="K27" s="387">
        <v>98</v>
      </c>
    </row>
    <row r="28" spans="1:11">
      <c r="A28" s="396" t="s">
        <v>20</v>
      </c>
      <c r="B28" s="404"/>
      <c r="C28" s="404"/>
      <c r="D28" s="387">
        <v>97.7</v>
      </c>
      <c r="E28" s="387">
        <v>97.7</v>
      </c>
      <c r="F28" s="387">
        <v>97.7</v>
      </c>
      <c r="G28" s="387">
        <v>97.7</v>
      </c>
      <c r="H28" s="387">
        <v>97.7</v>
      </c>
      <c r="I28" s="387">
        <v>97.8</v>
      </c>
      <c r="J28" s="387">
        <v>97.8</v>
      </c>
      <c r="K28" s="387">
        <v>98</v>
      </c>
    </row>
    <row r="29" spans="1:11">
      <c r="A29" s="396" t="s">
        <v>21</v>
      </c>
      <c r="B29" s="393">
        <v>93.2</v>
      </c>
      <c r="C29" s="393">
        <v>98.8</v>
      </c>
      <c r="D29" s="387">
        <v>97.7</v>
      </c>
      <c r="E29" s="387">
        <v>97.7</v>
      </c>
      <c r="F29" s="387">
        <v>97.7</v>
      </c>
      <c r="G29" s="387">
        <v>97.7</v>
      </c>
      <c r="H29" s="387">
        <v>97.7</v>
      </c>
      <c r="I29" s="387">
        <v>97.8</v>
      </c>
      <c r="J29" s="387">
        <v>97.8</v>
      </c>
      <c r="K29" s="387">
        <v>98</v>
      </c>
    </row>
    <row r="30" spans="1:11">
      <c r="A30" s="396" t="s">
        <v>22</v>
      </c>
      <c r="B30" s="393">
        <v>102</v>
      </c>
      <c r="C30" s="393">
        <v>103</v>
      </c>
      <c r="D30" s="387">
        <v>97.7</v>
      </c>
      <c r="E30" s="387">
        <v>97.7</v>
      </c>
      <c r="F30" s="387">
        <v>97.7</v>
      </c>
      <c r="G30" s="387">
        <v>97.7</v>
      </c>
      <c r="H30" s="387">
        <v>97.7</v>
      </c>
      <c r="I30" s="387">
        <v>97.8</v>
      </c>
      <c r="J30" s="387">
        <v>97.8</v>
      </c>
      <c r="K30" s="387">
        <v>98</v>
      </c>
    </row>
    <row r="31" spans="1:11">
      <c r="A31" s="396" t="s">
        <v>23</v>
      </c>
      <c r="B31" s="393">
        <v>97.7</v>
      </c>
      <c r="C31" s="393">
        <v>97.7</v>
      </c>
      <c r="D31" s="387">
        <v>97.7</v>
      </c>
      <c r="E31" s="387">
        <v>97.7</v>
      </c>
      <c r="F31" s="387">
        <v>97.7</v>
      </c>
      <c r="G31" s="387">
        <v>97.7</v>
      </c>
      <c r="H31" s="387">
        <v>97.7</v>
      </c>
      <c r="I31" s="387">
        <v>97.8</v>
      </c>
      <c r="J31" s="387">
        <v>97.8</v>
      </c>
      <c r="K31" s="387">
        <v>98</v>
      </c>
    </row>
    <row r="32" spans="1:11">
      <c r="A32" s="396" t="s">
        <v>24</v>
      </c>
      <c r="B32" s="393">
        <v>97.7</v>
      </c>
      <c r="C32" s="393">
        <v>97.8</v>
      </c>
      <c r="D32" s="387">
        <v>97.7</v>
      </c>
      <c r="E32" s="387">
        <v>97.7</v>
      </c>
      <c r="F32" s="387">
        <v>97.7</v>
      </c>
      <c r="G32" s="387">
        <v>97.7</v>
      </c>
      <c r="H32" s="387">
        <v>97.7</v>
      </c>
      <c r="I32" s="387">
        <v>97.8</v>
      </c>
      <c r="J32" s="387">
        <v>97.8</v>
      </c>
      <c r="K32" s="387">
        <v>98</v>
      </c>
    </row>
    <row r="33" spans="1:11">
      <c r="A33" s="396" t="s">
        <v>25</v>
      </c>
      <c r="B33" s="393">
        <v>97.8</v>
      </c>
      <c r="C33" s="393">
        <v>97.8</v>
      </c>
      <c r="D33" s="387">
        <v>97.7</v>
      </c>
      <c r="E33" s="387">
        <v>97.7</v>
      </c>
      <c r="F33" s="387">
        <v>97.7</v>
      </c>
      <c r="G33" s="387">
        <v>97.7</v>
      </c>
      <c r="H33" s="387">
        <v>97.7</v>
      </c>
      <c r="I33" s="387">
        <v>97.8</v>
      </c>
      <c r="J33" s="387">
        <v>97.8</v>
      </c>
      <c r="K33" s="387">
        <v>98</v>
      </c>
    </row>
    <row r="34" spans="1:11">
      <c r="A34" s="396" t="s">
        <v>26</v>
      </c>
      <c r="B34" s="393">
        <v>98.5</v>
      </c>
      <c r="C34" s="393">
        <v>98.5</v>
      </c>
      <c r="D34" s="387">
        <v>97.7</v>
      </c>
      <c r="E34" s="387">
        <v>97.7</v>
      </c>
      <c r="F34" s="387">
        <v>97.7</v>
      </c>
      <c r="G34" s="387">
        <v>97.7</v>
      </c>
      <c r="H34" s="387">
        <v>97.7</v>
      </c>
      <c r="I34" s="387">
        <v>97.8</v>
      </c>
      <c r="J34" s="387">
        <v>97.8</v>
      </c>
      <c r="K34" s="387">
        <v>98</v>
      </c>
    </row>
    <row r="35" spans="1:11">
      <c r="A35" s="396" t="s">
        <v>27</v>
      </c>
      <c r="B35" s="393">
        <v>96.5</v>
      </c>
      <c r="C35" s="393">
        <v>97.9</v>
      </c>
      <c r="D35" s="387">
        <v>97.7</v>
      </c>
      <c r="E35" s="387">
        <v>97.7</v>
      </c>
      <c r="F35" s="387">
        <v>97.7</v>
      </c>
      <c r="G35" s="387">
        <v>97.7</v>
      </c>
      <c r="H35" s="387">
        <v>97.7</v>
      </c>
      <c r="I35" s="387">
        <v>97.8</v>
      </c>
      <c r="J35" s="387">
        <v>97.8</v>
      </c>
      <c r="K35" s="387">
        <v>98</v>
      </c>
    </row>
    <row r="36" spans="1:11">
      <c r="A36" s="397" t="s">
        <v>28</v>
      </c>
      <c r="B36" s="393">
        <v>98.4</v>
      </c>
      <c r="C36" s="393">
        <v>98.8</v>
      </c>
      <c r="D36" s="387">
        <v>97.7</v>
      </c>
      <c r="E36" s="387">
        <v>97.7</v>
      </c>
      <c r="F36" s="387">
        <v>97.7</v>
      </c>
      <c r="G36" s="387">
        <v>97.7</v>
      </c>
      <c r="H36" s="387">
        <v>97.7</v>
      </c>
      <c r="I36" s="387">
        <v>97.8</v>
      </c>
      <c r="J36" s="387">
        <v>97.8</v>
      </c>
      <c r="K36" s="387">
        <v>98</v>
      </c>
    </row>
    <row r="37" spans="1:11" s="256" customFormat="1">
      <c r="A37" s="398" t="s">
        <v>190</v>
      </c>
      <c r="B37" s="404">
        <v>94.4</v>
      </c>
      <c r="C37" s="404">
        <v>94.8</v>
      </c>
      <c r="D37" s="387">
        <v>97.7</v>
      </c>
      <c r="E37" s="387">
        <v>97.7</v>
      </c>
      <c r="F37" s="387">
        <v>97.7</v>
      </c>
      <c r="G37" s="387">
        <v>97.7</v>
      </c>
      <c r="H37" s="387">
        <v>97.7</v>
      </c>
      <c r="I37" s="387">
        <v>97.8</v>
      </c>
      <c r="J37" s="387">
        <v>97.8</v>
      </c>
      <c r="K37" s="387">
        <v>98</v>
      </c>
    </row>
    <row r="38" spans="1:11">
      <c r="A38" s="399"/>
      <c r="B38" s="395"/>
      <c r="C38" s="395"/>
      <c r="D38" s="391"/>
      <c r="E38" s="391"/>
      <c r="F38" s="391"/>
      <c r="G38" s="391"/>
      <c r="H38" s="391"/>
      <c r="I38" s="391"/>
      <c r="J38" s="391"/>
      <c r="K38" s="387">
        <v>0</v>
      </c>
    </row>
    <row r="39" spans="1:11">
      <c r="B39" s="392">
        <v>97.7</v>
      </c>
      <c r="C39" s="392">
        <v>97.8</v>
      </c>
    </row>
  </sheetData>
  <mergeCells count="4">
    <mergeCell ref="A5:A6"/>
    <mergeCell ref="B5:K5"/>
    <mergeCell ref="A1:N1"/>
    <mergeCell ref="A4:K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BA33"/>
  <sheetViews>
    <sheetView workbookViewId="0">
      <selection activeCell="M33" sqref="M33"/>
    </sheetView>
  </sheetViews>
  <sheetFormatPr defaultRowHeight="16.5" customHeight="1"/>
  <cols>
    <col min="1" max="1" width="10.5703125" customWidth="1"/>
    <col min="2" max="2" width="22.28515625" customWidth="1"/>
    <col min="3" max="3" width="12.28515625" customWidth="1"/>
  </cols>
  <sheetData>
    <row r="1" spans="1:53" s="2" customFormat="1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53" s="2" customFormat="1" ht="35.25" customHeight="1">
      <c r="A2" s="794" t="s">
        <v>196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53" s="444" customFormat="1" ht="15.75">
      <c r="A3" s="793" t="s">
        <v>395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</row>
    <row r="4" spans="1:53" ht="36.75" customHeight="1">
      <c r="A4" s="62"/>
      <c r="B4" s="62" t="s">
        <v>120</v>
      </c>
      <c r="C4" s="62" t="s">
        <v>121</v>
      </c>
      <c r="D4" s="62">
        <v>2011</v>
      </c>
      <c r="E4" s="62">
        <v>2012</v>
      </c>
      <c r="F4" s="62">
        <v>2013</v>
      </c>
      <c r="G4" s="62">
        <v>2014</v>
      </c>
      <c r="H4" s="62">
        <v>2015</v>
      </c>
      <c r="I4" s="62">
        <v>2016</v>
      </c>
      <c r="J4" s="62">
        <v>2017</v>
      </c>
      <c r="K4" s="62">
        <v>2018</v>
      </c>
      <c r="L4" s="62">
        <v>2019</v>
      </c>
      <c r="M4" s="62">
        <v>2020</v>
      </c>
    </row>
    <row r="5" spans="1:53" ht="16.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  <c r="K5" s="62">
        <v>11</v>
      </c>
      <c r="L5" s="62">
        <v>12</v>
      </c>
      <c r="M5" s="62">
        <v>13</v>
      </c>
    </row>
    <row r="6" spans="1:53" ht="16.5" customHeight="1">
      <c r="A6" s="62"/>
      <c r="B6" s="68" t="s">
        <v>122</v>
      </c>
      <c r="C6" s="62" t="s">
        <v>112</v>
      </c>
      <c r="D6" s="64">
        <v>95.5</v>
      </c>
      <c r="E6" s="64">
        <v>100</v>
      </c>
      <c r="F6" s="64">
        <v>95.2</v>
      </c>
      <c r="G6" s="64">
        <v>95.3</v>
      </c>
      <c r="H6" s="64">
        <v>95.4</v>
      </c>
      <c r="I6" s="64">
        <v>95.4</v>
      </c>
      <c r="J6" s="64">
        <v>95.5</v>
      </c>
      <c r="K6" s="64">
        <v>95.5</v>
      </c>
      <c r="L6" s="64">
        <v>95.6</v>
      </c>
      <c r="M6" s="64">
        <v>95.6</v>
      </c>
    </row>
    <row r="7" spans="1:53" ht="16.5" customHeight="1">
      <c r="A7" s="62"/>
      <c r="B7" s="63" t="s">
        <v>123</v>
      </c>
      <c r="C7" s="62" t="s">
        <v>112</v>
      </c>
      <c r="D7" s="64">
        <v>100</v>
      </c>
      <c r="E7" s="64">
        <v>100</v>
      </c>
      <c r="F7" s="64">
        <v>95.2</v>
      </c>
      <c r="G7" s="64">
        <v>95.3</v>
      </c>
      <c r="H7" s="64">
        <v>95.4</v>
      </c>
      <c r="I7" s="64">
        <v>95.4</v>
      </c>
      <c r="J7" s="64">
        <v>95.5</v>
      </c>
      <c r="K7" s="64">
        <v>95.5</v>
      </c>
      <c r="L7" s="64">
        <v>95.6</v>
      </c>
      <c r="M7" s="64">
        <v>95.6</v>
      </c>
    </row>
    <row r="8" spans="1:53" ht="16.5" customHeight="1">
      <c r="A8" s="62"/>
      <c r="B8" s="63" t="s">
        <v>124</v>
      </c>
      <c r="C8" s="62" t="s">
        <v>112</v>
      </c>
      <c r="D8" s="64">
        <v>100</v>
      </c>
      <c r="E8" s="64">
        <v>100</v>
      </c>
      <c r="F8" s="64">
        <v>95.2</v>
      </c>
      <c r="G8" s="64">
        <v>95.3</v>
      </c>
      <c r="H8" s="64">
        <v>95.4</v>
      </c>
      <c r="I8" s="64">
        <v>95.4</v>
      </c>
      <c r="J8" s="64">
        <v>95.5</v>
      </c>
      <c r="K8" s="64">
        <v>95.5</v>
      </c>
      <c r="L8" s="64">
        <v>95.6</v>
      </c>
      <c r="M8" s="64">
        <v>95.6</v>
      </c>
    </row>
    <row r="9" spans="1:53" ht="16.5" customHeight="1">
      <c r="A9" s="62"/>
      <c r="B9" s="63" t="s">
        <v>125</v>
      </c>
      <c r="C9" s="62" t="s">
        <v>112</v>
      </c>
      <c r="D9" s="64">
        <v>96.1</v>
      </c>
      <c r="E9" s="64">
        <v>100</v>
      </c>
      <c r="F9" s="64">
        <v>95.2</v>
      </c>
      <c r="G9" s="64">
        <v>95.3</v>
      </c>
      <c r="H9" s="64">
        <v>95.4</v>
      </c>
      <c r="I9" s="64">
        <v>95.4</v>
      </c>
      <c r="J9" s="64">
        <v>95.5</v>
      </c>
      <c r="K9" s="64">
        <v>95.5</v>
      </c>
      <c r="L9" s="64">
        <v>95.6</v>
      </c>
      <c r="M9" s="64">
        <v>95.6</v>
      </c>
    </row>
    <row r="10" spans="1:53" ht="16.5" customHeight="1">
      <c r="A10" s="62"/>
      <c r="B10" s="63" t="s">
        <v>126</v>
      </c>
      <c r="C10" s="62" t="s">
        <v>112</v>
      </c>
      <c r="D10" s="64">
        <v>92</v>
      </c>
      <c r="E10" s="64">
        <v>92.3</v>
      </c>
      <c r="F10" s="64">
        <v>95.2</v>
      </c>
      <c r="G10" s="64">
        <v>95.3</v>
      </c>
      <c r="H10" s="64">
        <v>95.4</v>
      </c>
      <c r="I10" s="64">
        <v>95.4</v>
      </c>
      <c r="J10" s="64">
        <v>95.5</v>
      </c>
      <c r="K10" s="64">
        <v>95.5</v>
      </c>
      <c r="L10" s="64">
        <v>95.6</v>
      </c>
      <c r="M10" s="64">
        <v>95.6</v>
      </c>
    </row>
    <row r="11" spans="1:53" ht="16.5" customHeight="1">
      <c r="A11" s="62"/>
      <c r="B11" s="63" t="s">
        <v>127</v>
      </c>
      <c r="C11" s="62" t="s">
        <v>112</v>
      </c>
      <c r="D11" s="64">
        <v>66.7</v>
      </c>
      <c r="E11" s="64">
        <v>100</v>
      </c>
      <c r="F11" s="64">
        <v>95.2</v>
      </c>
      <c r="G11" s="64">
        <v>95.3</v>
      </c>
      <c r="H11" s="64">
        <v>95.4</v>
      </c>
      <c r="I11" s="64">
        <v>95.4</v>
      </c>
      <c r="J11" s="64">
        <v>95.5</v>
      </c>
      <c r="K11" s="64">
        <v>95.5</v>
      </c>
      <c r="L11" s="64">
        <v>95.6</v>
      </c>
      <c r="M11" s="64">
        <v>95.6</v>
      </c>
    </row>
    <row r="12" spans="1:53" ht="16.5" customHeight="1">
      <c r="A12" s="62"/>
      <c r="B12" s="63" t="s">
        <v>128</v>
      </c>
      <c r="C12" s="62" t="s">
        <v>112</v>
      </c>
      <c r="D12" s="64">
        <v>90.1</v>
      </c>
      <c r="E12" s="64">
        <v>90.8</v>
      </c>
      <c r="F12" s="64">
        <v>95.2</v>
      </c>
      <c r="G12" s="64">
        <v>95.3</v>
      </c>
      <c r="H12" s="64">
        <v>95.4</v>
      </c>
      <c r="I12" s="64">
        <v>95.4</v>
      </c>
      <c r="J12" s="64">
        <v>95.5</v>
      </c>
      <c r="K12" s="64">
        <v>95.5</v>
      </c>
      <c r="L12" s="64">
        <v>95.6</v>
      </c>
      <c r="M12" s="64">
        <v>95.6</v>
      </c>
    </row>
    <row r="13" spans="1:53" ht="16.5" customHeight="1">
      <c r="A13" s="62"/>
      <c r="B13" s="63" t="s">
        <v>129</v>
      </c>
      <c r="C13" s="62" t="s">
        <v>112</v>
      </c>
      <c r="D13" s="64">
        <v>77.8</v>
      </c>
      <c r="E13" s="64">
        <v>81.5</v>
      </c>
      <c r="F13" s="64">
        <v>95.2</v>
      </c>
      <c r="G13" s="64">
        <v>95.3</v>
      </c>
      <c r="H13" s="64">
        <v>95.4</v>
      </c>
      <c r="I13" s="64">
        <v>95.4</v>
      </c>
      <c r="J13" s="64">
        <v>95.5</v>
      </c>
      <c r="K13" s="64">
        <v>95.5</v>
      </c>
      <c r="L13" s="64">
        <v>95.6</v>
      </c>
      <c r="M13" s="64">
        <v>95.6</v>
      </c>
    </row>
    <row r="14" spans="1:53" ht="16.5" customHeight="1">
      <c r="A14" s="62"/>
      <c r="B14" s="63" t="s">
        <v>130</v>
      </c>
      <c r="C14" s="62" t="s">
        <v>112</v>
      </c>
      <c r="D14" s="64">
        <v>95</v>
      </c>
      <c r="E14" s="64">
        <v>100</v>
      </c>
      <c r="F14" s="64">
        <v>95.2</v>
      </c>
      <c r="G14" s="64">
        <v>95.3</v>
      </c>
      <c r="H14" s="64">
        <v>95.4</v>
      </c>
      <c r="I14" s="64">
        <v>95.4</v>
      </c>
      <c r="J14" s="64">
        <v>95.5</v>
      </c>
      <c r="K14" s="64">
        <v>95.5</v>
      </c>
      <c r="L14" s="64">
        <v>95.6</v>
      </c>
      <c r="M14" s="64">
        <v>95.6</v>
      </c>
    </row>
    <row r="15" spans="1:53" ht="16.5" customHeight="1">
      <c r="A15" s="62"/>
      <c r="B15" s="63" t="s">
        <v>131</v>
      </c>
      <c r="C15" s="62" t="s">
        <v>112</v>
      </c>
      <c r="D15" s="64">
        <v>95.8</v>
      </c>
      <c r="E15" s="64">
        <v>95.2</v>
      </c>
      <c r="F15" s="64">
        <v>95.2</v>
      </c>
      <c r="G15" s="64">
        <v>95.3</v>
      </c>
      <c r="H15" s="64">
        <v>95.4</v>
      </c>
      <c r="I15" s="64">
        <v>95.4</v>
      </c>
      <c r="J15" s="64">
        <v>95.5</v>
      </c>
      <c r="K15" s="64">
        <v>95.5</v>
      </c>
      <c r="L15" s="64">
        <v>95.6</v>
      </c>
      <c r="M15" s="64">
        <v>95.6</v>
      </c>
    </row>
    <row r="16" spans="1:53" ht="16.5" customHeight="1">
      <c r="A16" s="62"/>
      <c r="B16" s="63" t="s">
        <v>132</v>
      </c>
      <c r="C16" s="62" t="s">
        <v>112</v>
      </c>
      <c r="D16" s="64">
        <v>100</v>
      </c>
      <c r="E16" s="64">
        <v>100</v>
      </c>
      <c r="F16" s="64">
        <v>95.2</v>
      </c>
      <c r="G16" s="64">
        <v>95.3</v>
      </c>
      <c r="H16" s="64">
        <v>95.4</v>
      </c>
      <c r="I16" s="64">
        <v>95.4</v>
      </c>
      <c r="J16" s="64">
        <v>95.5</v>
      </c>
      <c r="K16" s="64">
        <v>95.5</v>
      </c>
      <c r="L16" s="64">
        <v>95.6</v>
      </c>
      <c r="M16" s="64">
        <v>95.6</v>
      </c>
    </row>
    <row r="17" spans="1:13" ht="16.5" customHeight="1">
      <c r="A17" s="62"/>
      <c r="B17" s="63" t="s">
        <v>133</v>
      </c>
      <c r="C17" s="62" t="s">
        <v>112</v>
      </c>
      <c r="D17" s="64">
        <v>100</v>
      </c>
      <c r="E17" s="64">
        <v>100</v>
      </c>
      <c r="F17" s="64">
        <v>95.2</v>
      </c>
      <c r="G17" s="64">
        <v>95.3</v>
      </c>
      <c r="H17" s="64">
        <v>95.4</v>
      </c>
      <c r="I17" s="64">
        <v>95.4</v>
      </c>
      <c r="J17" s="64">
        <v>95.5</v>
      </c>
      <c r="K17" s="64">
        <v>95.5</v>
      </c>
      <c r="L17" s="64">
        <v>95.6</v>
      </c>
      <c r="M17" s="64">
        <v>95.6</v>
      </c>
    </row>
    <row r="18" spans="1:13" ht="16.5" customHeight="1">
      <c r="A18" s="62"/>
      <c r="B18" s="63" t="s">
        <v>134</v>
      </c>
      <c r="C18" s="62" t="s">
        <v>112</v>
      </c>
      <c r="D18" s="64">
        <v>94.6</v>
      </c>
      <c r="E18" s="64">
        <v>96.5</v>
      </c>
      <c r="F18" s="64">
        <v>95.2</v>
      </c>
      <c r="G18" s="64">
        <v>95.3</v>
      </c>
      <c r="H18" s="64">
        <v>95.4</v>
      </c>
      <c r="I18" s="64">
        <v>95.4</v>
      </c>
      <c r="J18" s="64">
        <v>95.5</v>
      </c>
      <c r="K18" s="64">
        <v>95.5</v>
      </c>
      <c r="L18" s="64">
        <v>95.6</v>
      </c>
      <c r="M18" s="64">
        <v>95.6</v>
      </c>
    </row>
    <row r="19" spans="1:13" ht="16.5" customHeight="1">
      <c r="A19" s="62"/>
      <c r="B19" s="63" t="s">
        <v>135</v>
      </c>
      <c r="C19" s="62" t="s">
        <v>112</v>
      </c>
      <c r="D19" s="64">
        <v>89.5</v>
      </c>
      <c r="E19" s="64">
        <v>94.4</v>
      </c>
      <c r="F19" s="64">
        <v>95.2</v>
      </c>
      <c r="G19" s="64">
        <v>95.3</v>
      </c>
      <c r="H19" s="64">
        <v>95.4</v>
      </c>
      <c r="I19" s="64">
        <v>95.4</v>
      </c>
      <c r="J19" s="64">
        <v>95.5</v>
      </c>
      <c r="K19" s="64">
        <v>95.5</v>
      </c>
      <c r="L19" s="64">
        <v>95.6</v>
      </c>
      <c r="M19" s="64">
        <v>95.6</v>
      </c>
    </row>
    <row r="20" spans="1:13" ht="16.5" customHeight="1">
      <c r="A20" s="62"/>
      <c r="B20" s="63" t="s">
        <v>136</v>
      </c>
      <c r="C20" s="62" t="s">
        <v>112</v>
      </c>
      <c r="D20" s="64">
        <v>90.9</v>
      </c>
      <c r="E20" s="64">
        <v>95.7</v>
      </c>
      <c r="F20" s="64">
        <v>95.2</v>
      </c>
      <c r="G20" s="64">
        <v>95.3</v>
      </c>
      <c r="H20" s="64">
        <v>95.4</v>
      </c>
      <c r="I20" s="64">
        <v>95.4</v>
      </c>
      <c r="J20" s="64">
        <v>95.5</v>
      </c>
      <c r="K20" s="64">
        <v>95.5</v>
      </c>
      <c r="L20" s="64">
        <v>95.6</v>
      </c>
      <c r="M20" s="64">
        <v>95.6</v>
      </c>
    </row>
    <row r="21" spans="1:13" ht="16.5" customHeight="1">
      <c r="A21" s="62"/>
      <c r="B21" s="63" t="s">
        <v>137</v>
      </c>
      <c r="C21" s="62" t="s">
        <v>112</v>
      </c>
      <c r="D21" s="64">
        <v>50</v>
      </c>
      <c r="E21" s="64">
        <v>50</v>
      </c>
      <c r="F21" s="64">
        <v>95.2</v>
      </c>
      <c r="G21" s="64">
        <v>95.3</v>
      </c>
      <c r="H21" s="64">
        <v>95.4</v>
      </c>
      <c r="I21" s="64">
        <v>95.4</v>
      </c>
      <c r="J21" s="64">
        <v>95.5</v>
      </c>
      <c r="K21" s="64">
        <v>95.5</v>
      </c>
      <c r="L21" s="64">
        <v>95.6</v>
      </c>
      <c r="M21" s="64">
        <v>95.6</v>
      </c>
    </row>
    <row r="22" spans="1:13" ht="16.5" customHeight="1">
      <c r="A22" s="62"/>
      <c r="B22" s="63" t="s">
        <v>138</v>
      </c>
      <c r="C22" s="62" t="s">
        <v>112</v>
      </c>
      <c r="D22" s="64">
        <v>100</v>
      </c>
      <c r="E22" s="64">
        <v>75.8</v>
      </c>
      <c r="F22" s="64">
        <v>95.2</v>
      </c>
      <c r="G22" s="64">
        <v>95.3</v>
      </c>
      <c r="H22" s="64">
        <v>95.4</v>
      </c>
      <c r="I22" s="64">
        <v>95.4</v>
      </c>
      <c r="J22" s="64">
        <v>95.5</v>
      </c>
      <c r="K22" s="64">
        <v>95.5</v>
      </c>
      <c r="L22" s="64">
        <v>95.6</v>
      </c>
      <c r="M22" s="64">
        <v>95.6</v>
      </c>
    </row>
    <row r="23" spans="1:13" ht="16.5" customHeight="1">
      <c r="A23" s="62"/>
      <c r="B23" s="63" t="s">
        <v>139</v>
      </c>
      <c r="C23" s="62" t="s">
        <v>112</v>
      </c>
      <c r="D23" s="64">
        <v>100</v>
      </c>
      <c r="E23" s="64">
        <v>90.9</v>
      </c>
      <c r="F23" s="64">
        <v>95.2</v>
      </c>
      <c r="G23" s="64">
        <v>95.3</v>
      </c>
      <c r="H23" s="64">
        <v>95.4</v>
      </c>
      <c r="I23" s="64">
        <v>95.4</v>
      </c>
      <c r="J23" s="64">
        <v>95.5</v>
      </c>
      <c r="K23" s="64">
        <v>95.5</v>
      </c>
      <c r="L23" s="64">
        <v>95.6</v>
      </c>
      <c r="M23" s="64">
        <v>95.6</v>
      </c>
    </row>
    <row r="24" spans="1:13" ht="16.5" customHeight="1">
      <c r="A24" s="62"/>
      <c r="B24" s="63" t="s">
        <v>140</v>
      </c>
      <c r="C24" s="62" t="s">
        <v>112</v>
      </c>
      <c r="D24" s="64">
        <v>100</v>
      </c>
      <c r="E24" s="64">
        <v>100</v>
      </c>
      <c r="F24" s="64">
        <v>95.2</v>
      </c>
      <c r="G24" s="64">
        <v>95.3</v>
      </c>
      <c r="H24" s="64">
        <v>95.4</v>
      </c>
      <c r="I24" s="64">
        <v>95.4</v>
      </c>
      <c r="J24" s="64">
        <v>95.5</v>
      </c>
      <c r="K24" s="64">
        <v>95.5</v>
      </c>
      <c r="L24" s="64">
        <v>95.6</v>
      </c>
      <c r="M24" s="64">
        <v>95.6</v>
      </c>
    </row>
    <row r="25" spans="1:13" ht="16.5" customHeight="1">
      <c r="A25" s="62"/>
      <c r="B25" s="63" t="s">
        <v>141</v>
      </c>
      <c r="C25" s="62" t="s">
        <v>112</v>
      </c>
      <c r="D25" s="64">
        <v>100</v>
      </c>
      <c r="E25" s="64">
        <v>100</v>
      </c>
      <c r="F25" s="64">
        <v>95.2</v>
      </c>
      <c r="G25" s="64">
        <v>95.3</v>
      </c>
      <c r="H25" s="64">
        <v>95.4</v>
      </c>
      <c r="I25" s="64">
        <v>95.4</v>
      </c>
      <c r="J25" s="64">
        <v>95.5</v>
      </c>
      <c r="K25" s="64">
        <v>95.5</v>
      </c>
      <c r="L25" s="64">
        <v>95.6</v>
      </c>
      <c r="M25" s="64">
        <v>95.6</v>
      </c>
    </row>
    <row r="26" spans="1:13" ht="16.5" customHeight="1">
      <c r="A26" s="62"/>
      <c r="B26" s="63" t="s">
        <v>142</v>
      </c>
      <c r="C26" s="62" t="s">
        <v>112</v>
      </c>
      <c r="D26" s="64">
        <v>92.3</v>
      </c>
      <c r="E26" s="64">
        <v>96</v>
      </c>
      <c r="F26" s="64">
        <v>95.2</v>
      </c>
      <c r="G26" s="64">
        <v>95.3</v>
      </c>
      <c r="H26" s="64">
        <v>95.4</v>
      </c>
      <c r="I26" s="64">
        <v>95.4</v>
      </c>
      <c r="J26" s="64">
        <v>95.5</v>
      </c>
      <c r="K26" s="64">
        <v>95.5</v>
      </c>
      <c r="L26" s="64">
        <v>95.6</v>
      </c>
      <c r="M26" s="64">
        <v>95.6</v>
      </c>
    </row>
    <row r="27" spans="1:13" ht="16.5" customHeight="1">
      <c r="A27" s="62"/>
      <c r="B27" s="63" t="s">
        <v>143</v>
      </c>
      <c r="C27" s="62" t="s">
        <v>112</v>
      </c>
      <c r="D27" s="64">
        <v>92.7</v>
      </c>
      <c r="E27" s="64">
        <v>95.2</v>
      </c>
      <c r="F27" s="64">
        <v>95.2</v>
      </c>
      <c r="G27" s="64">
        <v>95.3</v>
      </c>
      <c r="H27" s="64">
        <v>95.4</v>
      </c>
      <c r="I27" s="64">
        <v>95.4</v>
      </c>
      <c r="J27" s="64">
        <v>95.5</v>
      </c>
      <c r="K27" s="64">
        <v>95.5</v>
      </c>
      <c r="L27" s="64">
        <v>95.6</v>
      </c>
      <c r="M27" s="64">
        <v>95.6</v>
      </c>
    </row>
    <row r="28" spans="1:13" ht="16.5" customHeight="1">
      <c r="A28" s="62"/>
      <c r="B28" s="63" t="s">
        <v>144</v>
      </c>
      <c r="C28" s="62" t="s">
        <v>112</v>
      </c>
      <c r="D28" s="64">
        <v>95.2</v>
      </c>
      <c r="E28" s="64">
        <v>91.4</v>
      </c>
      <c r="F28" s="64">
        <v>95.2</v>
      </c>
      <c r="G28" s="64">
        <v>95.3</v>
      </c>
      <c r="H28" s="64">
        <v>95.4</v>
      </c>
      <c r="I28" s="64">
        <v>95.4</v>
      </c>
      <c r="J28" s="64">
        <v>95.5</v>
      </c>
      <c r="K28" s="64">
        <v>95.5</v>
      </c>
      <c r="L28" s="64">
        <v>95.6</v>
      </c>
      <c r="M28" s="64">
        <v>95.6</v>
      </c>
    </row>
    <row r="29" spans="1:13" ht="16.5" customHeight="1">
      <c r="A29" s="62"/>
      <c r="B29" s="63" t="s">
        <v>145</v>
      </c>
      <c r="C29" s="62" t="s">
        <v>112</v>
      </c>
      <c r="D29" s="64">
        <v>83.4</v>
      </c>
      <c r="E29" s="64">
        <v>92.7</v>
      </c>
      <c r="F29" s="64">
        <v>95.2</v>
      </c>
      <c r="G29" s="64">
        <v>95.3</v>
      </c>
      <c r="H29" s="64">
        <v>95.4</v>
      </c>
      <c r="I29" s="64">
        <v>95.4</v>
      </c>
      <c r="J29" s="64">
        <v>95.5</v>
      </c>
      <c r="K29" s="64">
        <v>95.5</v>
      </c>
      <c r="L29" s="64">
        <v>95.6</v>
      </c>
      <c r="M29" s="64">
        <v>95.6</v>
      </c>
    </row>
    <row r="30" spans="1:13" ht="16.5" customHeight="1">
      <c r="A30" s="62"/>
      <c r="B30" s="63" t="s">
        <v>146</v>
      </c>
      <c r="C30" s="62" t="s">
        <v>112</v>
      </c>
      <c r="D30" s="64">
        <v>81.8</v>
      </c>
      <c r="E30" s="64">
        <v>95.4</v>
      </c>
      <c r="F30" s="64">
        <v>95.2</v>
      </c>
      <c r="G30" s="64">
        <v>95.3</v>
      </c>
      <c r="H30" s="64">
        <v>95.4</v>
      </c>
      <c r="I30" s="64">
        <v>95.4</v>
      </c>
      <c r="J30" s="64">
        <v>95.5</v>
      </c>
      <c r="K30" s="64">
        <v>95.5</v>
      </c>
      <c r="L30" s="64">
        <v>95.6</v>
      </c>
      <c r="M30" s="64">
        <v>95.6</v>
      </c>
    </row>
    <row r="31" spans="1:13" ht="16.5" customHeight="1">
      <c r="A31" s="62"/>
      <c r="B31" s="63" t="s">
        <v>147</v>
      </c>
      <c r="C31" s="62" t="s">
        <v>112</v>
      </c>
      <c r="D31" s="64">
        <v>84.8</v>
      </c>
      <c r="E31" s="64">
        <v>94.2</v>
      </c>
      <c r="F31" s="64">
        <v>95.2</v>
      </c>
      <c r="G31" s="64">
        <v>95.3</v>
      </c>
      <c r="H31" s="64">
        <v>95.4</v>
      </c>
      <c r="I31" s="64">
        <v>95.4</v>
      </c>
      <c r="J31" s="64">
        <v>95.5</v>
      </c>
      <c r="K31" s="64">
        <v>95.5</v>
      </c>
      <c r="L31" s="64">
        <v>95.6</v>
      </c>
      <c r="M31" s="64">
        <v>95.6</v>
      </c>
    </row>
    <row r="32" spans="1:13" ht="16.5" customHeight="1">
      <c r="A32" s="62"/>
      <c r="B32" s="63" t="s">
        <v>148</v>
      </c>
      <c r="C32" s="62" t="s">
        <v>112</v>
      </c>
      <c r="D32" s="64">
        <v>87.3</v>
      </c>
      <c r="E32" s="64">
        <v>97.7</v>
      </c>
      <c r="F32" s="64">
        <v>95.2</v>
      </c>
      <c r="G32" s="64">
        <v>95.3</v>
      </c>
      <c r="H32" s="64">
        <v>95.4</v>
      </c>
      <c r="I32" s="64">
        <v>95.4</v>
      </c>
      <c r="J32" s="64">
        <v>95.5</v>
      </c>
      <c r="K32" s="64">
        <v>95.5</v>
      </c>
      <c r="L32" s="64">
        <v>95.6</v>
      </c>
      <c r="M32" s="64">
        <v>95.6</v>
      </c>
    </row>
    <row r="33" spans="1:13" ht="16.5" customHeight="1">
      <c r="A33" s="66"/>
      <c r="B33" s="65" t="s">
        <v>268</v>
      </c>
      <c r="C33" s="66" t="s">
        <v>112</v>
      </c>
      <c r="D33" s="67">
        <v>95</v>
      </c>
      <c r="E33" s="67">
        <v>95.1</v>
      </c>
      <c r="F33" s="67">
        <v>95.2</v>
      </c>
      <c r="G33" s="67">
        <v>95.3</v>
      </c>
      <c r="H33" s="67">
        <v>95.4</v>
      </c>
      <c r="I33" s="67">
        <v>95.4</v>
      </c>
      <c r="J33" s="67">
        <v>95.5</v>
      </c>
      <c r="K33" s="67">
        <v>95.5</v>
      </c>
      <c r="L33" s="67">
        <v>95.6</v>
      </c>
      <c r="M33" s="67">
        <v>95.6</v>
      </c>
    </row>
  </sheetData>
  <mergeCells count="3">
    <mergeCell ref="A2:M2"/>
    <mergeCell ref="A1:N1"/>
    <mergeCell ref="A3:M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BA30"/>
  <sheetViews>
    <sheetView workbookViewId="0">
      <selection activeCell="M7" sqref="M7"/>
    </sheetView>
  </sheetViews>
  <sheetFormatPr defaultRowHeight="15"/>
  <cols>
    <col min="1" max="1" width="6.42578125" customWidth="1"/>
    <col min="2" max="2" width="18.28515625" customWidth="1"/>
    <col min="3" max="3" width="11.7109375" customWidth="1"/>
  </cols>
  <sheetData>
    <row r="1" spans="1:53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53" s="2" customFormat="1" ht="35.25" customHeight="1">
      <c r="A2" s="794" t="s">
        <v>196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53" s="444" customFormat="1" ht="16.5" thickBot="1">
      <c r="A3" s="801" t="s">
        <v>396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</row>
    <row r="4" spans="1:53" ht="24.75" customHeight="1" thickBot="1">
      <c r="A4" s="795" t="s">
        <v>106</v>
      </c>
      <c r="B4" s="795" t="s">
        <v>107</v>
      </c>
      <c r="C4" s="795" t="s">
        <v>153</v>
      </c>
      <c r="D4" s="798" t="s">
        <v>109</v>
      </c>
      <c r="E4" s="799"/>
      <c r="F4" s="799"/>
      <c r="G4" s="799"/>
      <c r="H4" s="799"/>
      <c r="I4" s="799"/>
      <c r="J4" s="799"/>
      <c r="K4" s="799"/>
      <c r="L4" s="799"/>
      <c r="M4" s="800"/>
    </row>
    <row r="5" spans="1:53" ht="19.5" customHeight="1" thickBot="1">
      <c r="A5" s="796"/>
      <c r="B5" s="797"/>
      <c r="C5" s="796"/>
      <c r="D5" s="301">
        <v>2011</v>
      </c>
      <c r="E5" s="301">
        <v>2012</v>
      </c>
      <c r="F5" s="301">
        <v>2013</v>
      </c>
      <c r="G5" s="301">
        <v>2014</v>
      </c>
      <c r="H5" s="301">
        <v>2015</v>
      </c>
      <c r="I5" s="301">
        <v>2016</v>
      </c>
      <c r="J5" s="301">
        <v>2017</v>
      </c>
      <c r="K5" s="301">
        <v>2018</v>
      </c>
      <c r="L5" s="301">
        <v>2019</v>
      </c>
      <c r="M5" s="301">
        <v>2020</v>
      </c>
    </row>
    <row r="6" spans="1:53">
      <c r="A6" s="302">
        <v>1</v>
      </c>
      <c r="B6" s="303">
        <v>2</v>
      </c>
      <c r="C6" s="303">
        <v>3</v>
      </c>
      <c r="D6" s="303">
        <v>4</v>
      </c>
      <c r="E6" s="303">
        <v>5</v>
      </c>
      <c r="F6" s="303">
        <v>6</v>
      </c>
      <c r="G6" s="303">
        <v>7</v>
      </c>
      <c r="H6" s="303">
        <v>8</v>
      </c>
      <c r="I6" s="303">
        <v>9</v>
      </c>
      <c r="J6" s="303">
        <v>10</v>
      </c>
      <c r="K6" s="303">
        <v>11</v>
      </c>
      <c r="L6" s="303">
        <v>12</v>
      </c>
      <c r="M6" s="303">
        <v>13</v>
      </c>
    </row>
    <row r="7" spans="1:53" ht="64.5">
      <c r="A7" s="313" t="s">
        <v>156</v>
      </c>
      <c r="B7" s="314" t="s">
        <v>357</v>
      </c>
      <c r="C7" s="315" t="s">
        <v>157</v>
      </c>
      <c r="D7" s="316">
        <v>31.7</v>
      </c>
      <c r="E7" s="316">
        <v>24.9</v>
      </c>
      <c r="F7" s="316">
        <v>24.5</v>
      </c>
      <c r="G7" s="316">
        <v>24.3</v>
      </c>
      <c r="H7" s="316">
        <v>24</v>
      </c>
      <c r="I7" s="316">
        <v>23.8</v>
      </c>
      <c r="J7" s="316">
        <v>23.6</v>
      </c>
      <c r="K7" s="316">
        <v>23.5</v>
      </c>
      <c r="L7" s="316">
        <v>23.4</v>
      </c>
      <c r="M7" s="317">
        <v>23.3</v>
      </c>
    </row>
    <row r="8" spans="1:53">
      <c r="A8" s="318"/>
      <c r="B8" s="319"/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53">
      <c r="A9" s="3"/>
      <c r="B9" s="2"/>
      <c r="C9" s="2"/>
      <c r="D9" s="2"/>
      <c r="E9" s="2"/>
      <c r="F9" s="322"/>
      <c r="G9" s="323"/>
      <c r="H9" s="323"/>
      <c r="I9" s="323"/>
      <c r="J9" s="323"/>
      <c r="K9" s="323"/>
      <c r="L9" s="323"/>
      <c r="M9" s="323"/>
    </row>
    <row r="10" spans="1:53">
      <c r="A10" s="3"/>
      <c r="B10" s="2" t="s">
        <v>358</v>
      </c>
      <c r="C10" s="2"/>
      <c r="D10" s="2"/>
      <c r="E10" s="2"/>
      <c r="F10" s="323"/>
      <c r="G10" s="323"/>
      <c r="H10" s="323"/>
      <c r="I10" s="323"/>
      <c r="J10" s="323"/>
      <c r="K10" s="323"/>
      <c r="L10" s="323"/>
      <c r="M10" s="323"/>
    </row>
    <row r="11" spans="1:53">
      <c r="A11" s="3"/>
      <c r="B11" s="2"/>
      <c r="C11" s="2"/>
      <c r="D11" s="2"/>
      <c r="E11" s="2"/>
      <c r="F11" s="324"/>
      <c r="G11" s="324"/>
      <c r="H11" s="324"/>
      <c r="I11" s="324"/>
      <c r="J11" s="324"/>
      <c r="K11" s="324"/>
      <c r="L11" s="324"/>
      <c r="M11" s="324"/>
    </row>
    <row r="12" spans="1:53">
      <c r="A12" s="3"/>
      <c r="B12" s="2"/>
      <c r="C12" s="2"/>
      <c r="D12" s="2"/>
      <c r="E12" s="2"/>
      <c r="F12" s="324"/>
      <c r="G12" s="324"/>
      <c r="H12" s="324"/>
      <c r="I12" s="324"/>
      <c r="J12" s="324"/>
      <c r="K12" s="324"/>
      <c r="L12" s="324"/>
      <c r="M12" s="324"/>
    </row>
    <row r="13" spans="1:53">
      <c r="A13" s="3"/>
      <c r="B13" s="2"/>
      <c r="C13" s="2"/>
      <c r="D13" s="2"/>
      <c r="E13" s="2"/>
      <c r="F13" s="323"/>
      <c r="G13" s="323"/>
      <c r="H13" s="323"/>
      <c r="I13" s="323"/>
      <c r="J13" s="323"/>
      <c r="K13" s="323"/>
      <c r="L13" s="323"/>
      <c r="M13" s="323"/>
    </row>
    <row r="14" spans="1:53">
      <c r="A14" s="3"/>
      <c r="B14" s="2"/>
      <c r="C14" s="2"/>
      <c r="D14" s="2"/>
      <c r="E14" s="2"/>
      <c r="F14" s="323"/>
      <c r="G14" s="323"/>
      <c r="H14" s="323"/>
      <c r="I14" s="323"/>
      <c r="J14" s="323"/>
      <c r="K14" s="323"/>
      <c r="L14" s="323"/>
      <c r="M14" s="323"/>
    </row>
    <row r="15" spans="1:53">
      <c r="A15" s="3"/>
      <c r="B15" s="2"/>
      <c r="C15" s="2"/>
      <c r="D15" s="2"/>
      <c r="E15" s="2"/>
      <c r="F15" s="323"/>
      <c r="G15" s="323"/>
      <c r="H15" s="323"/>
      <c r="I15" s="323"/>
      <c r="J15" s="323"/>
      <c r="K15" s="323"/>
      <c r="L15" s="323"/>
      <c r="M15" s="323"/>
    </row>
    <row r="16" spans="1:53">
      <c r="A16" s="3"/>
      <c r="B16" s="2"/>
      <c r="C16" s="2"/>
      <c r="D16" s="2"/>
      <c r="E16" s="2"/>
      <c r="F16" s="324"/>
      <c r="G16" s="324"/>
      <c r="H16" s="324"/>
      <c r="I16" s="324"/>
      <c r="J16" s="324"/>
      <c r="K16" s="324"/>
      <c r="L16" s="324"/>
      <c r="M16" s="324"/>
    </row>
    <row r="17" spans="1:13">
      <c r="A17" s="3"/>
      <c r="B17" s="2"/>
      <c r="C17" s="2"/>
      <c r="D17" s="2"/>
      <c r="E17" s="2"/>
      <c r="F17" s="323"/>
      <c r="G17" s="323"/>
      <c r="H17" s="323"/>
      <c r="I17" s="323"/>
      <c r="J17" s="323"/>
      <c r="K17" s="323"/>
      <c r="L17" s="323"/>
      <c r="M17" s="323"/>
    </row>
    <row r="18" spans="1:13">
      <c r="A18" s="3"/>
      <c r="B18" s="2"/>
      <c r="C18" s="2"/>
      <c r="D18" s="2"/>
      <c r="E18" s="2"/>
      <c r="F18" s="324"/>
      <c r="G18" s="324"/>
      <c r="H18" s="324"/>
      <c r="I18" s="324"/>
      <c r="J18" s="324"/>
      <c r="K18" s="324"/>
      <c r="L18" s="324"/>
      <c r="M18" s="324"/>
    </row>
    <row r="19" spans="1:13">
      <c r="A19" s="3"/>
      <c r="B19" s="2"/>
      <c r="C19" s="2"/>
      <c r="D19" s="2"/>
      <c r="E19" s="2"/>
      <c r="F19" s="324"/>
      <c r="G19" s="324"/>
      <c r="H19" s="324"/>
      <c r="I19" s="324"/>
      <c r="J19" s="324"/>
      <c r="K19" s="324"/>
      <c r="L19" s="324"/>
      <c r="M19" s="324"/>
    </row>
    <row r="20" spans="1:13">
      <c r="A20" s="3"/>
      <c r="B20" s="2"/>
      <c r="C20" s="2"/>
      <c r="D20" s="2"/>
      <c r="E20" s="2"/>
      <c r="F20" s="324"/>
      <c r="G20" s="324"/>
      <c r="H20" s="324"/>
      <c r="I20" s="324"/>
      <c r="J20" s="324"/>
      <c r="K20" s="324"/>
      <c r="L20" s="324"/>
      <c r="M20" s="324"/>
    </row>
    <row r="21" spans="1:13">
      <c r="A21" s="3"/>
      <c r="B21" s="2"/>
      <c r="C21" s="2"/>
      <c r="D21" s="2"/>
      <c r="E21" s="2"/>
      <c r="F21" s="323"/>
      <c r="G21" s="323"/>
      <c r="H21" s="323"/>
      <c r="I21" s="323"/>
      <c r="J21" s="323"/>
      <c r="K21" s="323"/>
      <c r="L21" s="323"/>
      <c r="M21" s="323"/>
    </row>
    <row r="22" spans="1:13">
      <c r="A22" s="3"/>
      <c r="B22" s="2"/>
      <c r="C22" s="2"/>
      <c r="D22" s="312"/>
      <c r="E22" s="2"/>
      <c r="F22" s="323"/>
      <c r="G22" s="323"/>
      <c r="H22" s="323"/>
      <c r="I22" s="323"/>
      <c r="J22" s="323"/>
      <c r="K22" s="323"/>
      <c r="L22" s="323"/>
      <c r="M22" s="323"/>
    </row>
    <row r="23" spans="1:13">
      <c r="A23" s="3"/>
      <c r="B23" s="2"/>
      <c r="C23" s="2"/>
      <c r="D23" s="2"/>
      <c r="E23" s="2"/>
      <c r="F23" s="323"/>
      <c r="G23" s="323"/>
      <c r="H23" s="323"/>
      <c r="I23" s="323"/>
      <c r="J23" s="323"/>
      <c r="K23" s="323"/>
      <c r="L23" s="323"/>
      <c r="M23" s="323"/>
    </row>
    <row r="24" spans="1:13">
      <c r="A24" s="3"/>
      <c r="B24" s="2"/>
      <c r="C24" s="2"/>
      <c r="D24" s="2"/>
      <c r="E24" s="2"/>
      <c r="F24" s="324"/>
      <c r="G24" s="324"/>
      <c r="H24" s="324"/>
      <c r="I24" s="324"/>
      <c r="J24" s="324"/>
      <c r="K24" s="324"/>
      <c r="L24" s="324"/>
      <c r="M24" s="324"/>
    </row>
    <row r="25" spans="1:13">
      <c r="A25" s="3"/>
      <c r="B25" s="2"/>
      <c r="C25" s="2"/>
      <c r="D25" s="2"/>
      <c r="E25" s="2"/>
      <c r="F25" s="323"/>
      <c r="G25" s="323"/>
      <c r="H25" s="323"/>
      <c r="I25" s="323"/>
      <c r="J25" s="323"/>
      <c r="K25" s="323"/>
      <c r="L25" s="323"/>
      <c r="M25" s="323"/>
    </row>
    <row r="26" spans="1:13">
      <c r="A26" s="3"/>
      <c r="B26" s="2"/>
      <c r="C26" s="2"/>
      <c r="D26" s="2"/>
      <c r="E26" s="2"/>
      <c r="F26" s="324"/>
      <c r="G26" s="324"/>
      <c r="H26" s="324"/>
      <c r="I26" s="324"/>
      <c r="J26" s="324"/>
      <c r="K26" s="324"/>
      <c r="L26" s="324"/>
      <c r="M26" s="324"/>
    </row>
    <row r="27" spans="1:13">
      <c r="A27" s="3"/>
      <c r="B27" s="2"/>
      <c r="C27" s="2"/>
      <c r="D27" s="2"/>
      <c r="E27" s="2"/>
      <c r="F27" s="323"/>
      <c r="G27" s="323"/>
      <c r="H27" s="323"/>
      <c r="I27" s="323"/>
      <c r="J27" s="323"/>
      <c r="K27" s="323"/>
      <c r="L27" s="323"/>
      <c r="M27" s="323"/>
    </row>
    <row r="28" spans="1:13">
      <c r="A28" s="3"/>
      <c r="B28" s="2"/>
      <c r="C28" s="2"/>
      <c r="D28" s="2"/>
      <c r="E28" s="2"/>
      <c r="F28" s="324"/>
      <c r="G28" s="324"/>
      <c r="H28" s="324"/>
      <c r="I28" s="324"/>
      <c r="J28" s="324"/>
      <c r="K28" s="324"/>
      <c r="L28" s="324"/>
      <c r="M28" s="324"/>
    </row>
    <row r="29" spans="1:13">
      <c r="A29" s="3"/>
      <c r="B29" s="2"/>
      <c r="C29" s="2"/>
      <c r="D29" s="2"/>
      <c r="E29" s="2"/>
      <c r="F29" s="323"/>
      <c r="G29" s="323"/>
      <c r="H29" s="323"/>
      <c r="I29" s="323"/>
      <c r="J29" s="323"/>
      <c r="K29" s="323"/>
      <c r="L29" s="323"/>
      <c r="M29" s="323"/>
    </row>
    <row r="30" spans="1:13">
      <c r="A30" s="3"/>
      <c r="B30" s="2"/>
      <c r="C30" s="2"/>
      <c r="D30" s="2"/>
      <c r="E30" s="2"/>
      <c r="F30" s="323"/>
      <c r="G30" s="323"/>
      <c r="H30" s="323"/>
      <c r="I30" s="323"/>
      <c r="J30" s="323"/>
      <c r="K30" s="323"/>
      <c r="L30" s="323"/>
      <c r="M30" s="323"/>
    </row>
  </sheetData>
  <mergeCells count="7">
    <mergeCell ref="A4:A5"/>
    <mergeCell ref="B4:B5"/>
    <mergeCell ref="C4:C5"/>
    <mergeCell ref="D4:M4"/>
    <mergeCell ref="A1:N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BA35"/>
  <sheetViews>
    <sheetView workbookViewId="0">
      <selection activeCell="M7" sqref="M7"/>
    </sheetView>
  </sheetViews>
  <sheetFormatPr defaultRowHeight="15"/>
  <cols>
    <col min="1" max="1" width="6.42578125" customWidth="1"/>
    <col min="2" max="2" width="18.28515625" customWidth="1"/>
    <col min="3" max="3" width="11.7109375" customWidth="1"/>
  </cols>
  <sheetData>
    <row r="1" spans="1:53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</row>
    <row r="2" spans="1:53" s="2" customFormat="1" ht="35.25" customHeight="1">
      <c r="A2" s="794" t="s">
        <v>196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</row>
    <row r="3" spans="1:53" s="444" customFormat="1" ht="16.5" thickBot="1">
      <c r="A3" s="801" t="s">
        <v>397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</row>
    <row r="4" spans="1:53" ht="15.75" thickBot="1">
      <c r="A4" s="795" t="s">
        <v>106</v>
      </c>
      <c r="B4" s="795" t="s">
        <v>107</v>
      </c>
      <c r="C4" s="795" t="s">
        <v>153</v>
      </c>
      <c r="D4" s="798" t="s">
        <v>109</v>
      </c>
      <c r="E4" s="799"/>
      <c r="F4" s="799"/>
      <c r="G4" s="799"/>
      <c r="H4" s="799"/>
      <c r="I4" s="799"/>
      <c r="J4" s="799"/>
      <c r="K4" s="799"/>
      <c r="L4" s="799"/>
      <c r="M4" s="800"/>
    </row>
    <row r="5" spans="1:53" ht="15.75" thickBot="1">
      <c r="A5" s="796"/>
      <c r="B5" s="797"/>
      <c r="C5" s="796"/>
      <c r="D5" s="301">
        <v>2011</v>
      </c>
      <c r="E5" s="301">
        <v>2012</v>
      </c>
      <c r="F5" s="301">
        <v>2013</v>
      </c>
      <c r="G5" s="301">
        <v>2014</v>
      </c>
      <c r="H5" s="301">
        <v>2015</v>
      </c>
      <c r="I5" s="301">
        <v>2016</v>
      </c>
      <c r="J5" s="301">
        <v>2017</v>
      </c>
      <c r="K5" s="301">
        <v>2018</v>
      </c>
      <c r="L5" s="301">
        <v>2019</v>
      </c>
      <c r="M5" s="301">
        <v>2020</v>
      </c>
    </row>
    <row r="6" spans="1:53" ht="15.75" thickBot="1">
      <c r="A6" s="325">
        <v>1</v>
      </c>
      <c r="B6" s="326">
        <v>2</v>
      </c>
      <c r="C6" s="326">
        <v>3</v>
      </c>
      <c r="D6" s="326">
        <v>4</v>
      </c>
      <c r="E6" s="326">
        <v>5</v>
      </c>
      <c r="F6" s="326">
        <v>6</v>
      </c>
      <c r="G6" s="326">
        <v>7</v>
      </c>
      <c r="H6" s="326">
        <v>8</v>
      </c>
      <c r="I6" s="326">
        <v>9</v>
      </c>
      <c r="J6" s="326">
        <v>10</v>
      </c>
      <c r="K6" s="326">
        <v>11</v>
      </c>
      <c r="L6" s="326">
        <v>12</v>
      </c>
      <c r="M6" s="326">
        <v>13</v>
      </c>
    </row>
    <row r="7" spans="1:53" ht="65.25" thickBot="1">
      <c r="A7" s="327" t="s">
        <v>158</v>
      </c>
      <c r="B7" s="328" t="s">
        <v>359</v>
      </c>
      <c r="C7" s="329" t="s">
        <v>157</v>
      </c>
      <c r="D7" s="330">
        <v>18.5</v>
      </c>
      <c r="E7" s="330">
        <v>31.3</v>
      </c>
      <c r="F7" s="330">
        <v>31</v>
      </c>
      <c r="G7" s="330">
        <v>30.5</v>
      </c>
      <c r="H7" s="330">
        <v>29.2</v>
      </c>
      <c r="I7" s="330">
        <v>28.8</v>
      </c>
      <c r="J7" s="330">
        <v>28.5</v>
      </c>
      <c r="K7" s="330">
        <v>28</v>
      </c>
      <c r="L7" s="330">
        <v>27.5</v>
      </c>
      <c r="M7" s="330">
        <v>26.8</v>
      </c>
    </row>
    <row r="8" spans="1:53">
      <c r="A8" s="318"/>
      <c r="B8" s="319"/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53">
      <c r="A9" s="3"/>
      <c r="B9" s="2" t="s">
        <v>360</v>
      </c>
      <c r="C9" s="2"/>
      <c r="D9" s="2"/>
      <c r="E9" s="2"/>
      <c r="F9" s="331"/>
      <c r="G9" s="331"/>
      <c r="H9" s="331"/>
      <c r="I9" s="331"/>
      <c r="J9" s="331"/>
      <c r="K9" s="331"/>
      <c r="L9" s="331"/>
      <c r="M9" s="331"/>
    </row>
    <row r="10" spans="1:53">
      <c r="A10" s="3"/>
      <c r="B10" s="2"/>
      <c r="C10" s="2"/>
      <c r="D10" s="2"/>
      <c r="E10" s="2"/>
      <c r="F10" s="331"/>
      <c r="G10" s="331"/>
      <c r="H10" s="331"/>
      <c r="I10" s="331"/>
      <c r="J10" s="331"/>
      <c r="K10" s="331"/>
      <c r="L10" s="331"/>
      <c r="M10" s="331"/>
    </row>
    <row r="11" spans="1:53">
      <c r="A11" s="3"/>
      <c r="B11" s="2"/>
      <c r="C11" s="2"/>
      <c r="D11" s="2"/>
      <c r="E11" s="2"/>
      <c r="F11" s="324"/>
      <c r="G11" s="324"/>
      <c r="H11" s="324"/>
      <c r="I11" s="324"/>
      <c r="J11" s="324"/>
      <c r="K11" s="324"/>
      <c r="L11" s="324"/>
      <c r="M11" s="324"/>
    </row>
    <row r="12" spans="1:53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53">
      <c r="A13" s="3"/>
      <c r="B13" s="2"/>
      <c r="C13" s="2"/>
      <c r="D13" s="2"/>
      <c r="E13" s="2"/>
      <c r="F13" s="331"/>
      <c r="G13" s="331"/>
      <c r="H13" s="331"/>
      <c r="I13" s="331"/>
      <c r="J13" s="331"/>
      <c r="K13" s="331"/>
      <c r="L13" s="331"/>
      <c r="M13" s="331"/>
    </row>
    <row r="14" spans="1:53">
      <c r="A14" s="3"/>
      <c r="B14" s="2"/>
      <c r="C14" s="2"/>
      <c r="D14" s="2"/>
      <c r="E14" s="2"/>
      <c r="F14" s="331"/>
      <c r="G14" s="331"/>
      <c r="H14" s="331"/>
      <c r="I14" s="331"/>
      <c r="J14" s="331"/>
      <c r="K14" s="331"/>
      <c r="L14" s="331"/>
      <c r="M14" s="331"/>
    </row>
    <row r="15" spans="1:53">
      <c r="A15" s="3"/>
      <c r="B15" s="2"/>
      <c r="C15" s="2"/>
      <c r="D15" s="2"/>
      <c r="E15" s="2"/>
      <c r="F15" s="331"/>
      <c r="G15" s="331"/>
      <c r="H15" s="331"/>
      <c r="I15" s="331"/>
      <c r="J15" s="331"/>
      <c r="K15" s="331"/>
      <c r="L15" s="331"/>
      <c r="M15" s="331"/>
    </row>
    <row r="16" spans="1:53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5">
      <c r="A17" s="3"/>
      <c r="B17" s="2"/>
      <c r="C17" s="2"/>
      <c r="D17" s="2"/>
      <c r="E17" s="2"/>
      <c r="F17" s="331"/>
      <c r="G17" s="331"/>
      <c r="H17" s="331"/>
      <c r="I17" s="331"/>
      <c r="J17" s="331"/>
      <c r="K17" s="331"/>
      <c r="L17" s="331"/>
      <c r="M17" s="331"/>
    </row>
    <row r="18" spans="1:1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5">
      <c r="A20" s="3"/>
      <c r="B20" s="2"/>
      <c r="C20" s="2"/>
      <c r="D20" s="2"/>
      <c r="E20" s="2"/>
      <c r="F20" s="324"/>
      <c r="G20" s="324"/>
      <c r="H20" s="324"/>
      <c r="I20" s="324"/>
      <c r="J20" s="324"/>
      <c r="K20" s="324"/>
      <c r="L20" s="324"/>
      <c r="M20" s="324"/>
      <c r="N20" s="312"/>
      <c r="O20" s="2"/>
    </row>
    <row r="21" spans="1:15">
      <c r="A21" s="3"/>
      <c r="B21" s="2"/>
      <c r="C21" s="2"/>
      <c r="D21" s="2"/>
      <c r="E21" s="2"/>
      <c r="F21" s="331"/>
      <c r="G21" s="331"/>
      <c r="H21" s="331"/>
      <c r="I21" s="331"/>
      <c r="J21" s="331"/>
      <c r="K21" s="331"/>
      <c r="L21" s="331"/>
      <c r="M21" s="331"/>
    </row>
    <row r="22" spans="1:15">
      <c r="A22" s="3"/>
      <c r="B22" s="2"/>
      <c r="C22" s="2"/>
      <c r="D22" s="2"/>
      <c r="E22" s="2"/>
      <c r="F22" s="331"/>
      <c r="G22" s="331"/>
      <c r="H22" s="331"/>
      <c r="I22" s="331"/>
      <c r="J22" s="331"/>
      <c r="K22" s="331"/>
      <c r="L22" s="331"/>
      <c r="M22" s="331"/>
    </row>
    <row r="23" spans="1:15">
      <c r="A23" s="3"/>
      <c r="B23" s="2"/>
      <c r="C23" s="2"/>
      <c r="D23" s="2"/>
      <c r="E23" s="2"/>
      <c r="F23" s="331"/>
      <c r="G23" s="331"/>
      <c r="H23" s="331"/>
      <c r="I23" s="331"/>
      <c r="J23" s="331"/>
      <c r="K23" s="331"/>
      <c r="L23" s="331"/>
      <c r="M23" s="331"/>
    </row>
    <row r="24" spans="1: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>
      <c r="A25" s="3"/>
      <c r="B25" s="2"/>
      <c r="C25" s="2"/>
      <c r="D25" s="2"/>
      <c r="E25" s="2"/>
      <c r="F25" s="331"/>
      <c r="G25" s="331"/>
      <c r="H25" s="331"/>
      <c r="I25" s="331"/>
      <c r="J25" s="331"/>
      <c r="K25" s="331"/>
      <c r="L25" s="331"/>
      <c r="M25" s="331"/>
    </row>
    <row r="26" spans="1:15">
      <c r="A26" s="3"/>
      <c r="B26" s="2"/>
      <c r="C26" s="2"/>
      <c r="D26" s="2"/>
      <c r="E26" s="2"/>
      <c r="F26" s="324"/>
      <c r="G26" s="324"/>
      <c r="H26" s="324"/>
      <c r="I26" s="324"/>
      <c r="J26" s="324"/>
      <c r="K26" s="324"/>
      <c r="L26" s="324"/>
      <c r="M26" s="324"/>
    </row>
    <row r="27" spans="1:15">
      <c r="A27" s="3"/>
      <c r="B27" s="2"/>
      <c r="C27" s="2"/>
      <c r="D27" s="2"/>
      <c r="E27" s="2"/>
      <c r="F27" s="331"/>
      <c r="G27" s="331"/>
      <c r="H27" s="331"/>
      <c r="I27" s="331"/>
      <c r="J27" s="331"/>
      <c r="K27" s="331"/>
      <c r="L27" s="331"/>
      <c r="M27" s="331"/>
    </row>
    <row r="28" spans="1: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>
      <c r="A29" s="3"/>
      <c r="B29" s="2"/>
      <c r="C29" s="2"/>
      <c r="D29" s="2"/>
      <c r="E29" s="2"/>
      <c r="F29" s="331"/>
      <c r="G29" s="331"/>
      <c r="H29" s="331"/>
      <c r="I29" s="331"/>
      <c r="J29" s="331"/>
      <c r="K29" s="331"/>
      <c r="L29" s="331"/>
      <c r="M29" s="331"/>
    </row>
    <row r="30" spans="1:15">
      <c r="A30" s="3"/>
      <c r="B30" s="2"/>
      <c r="C30" s="2"/>
      <c r="D30" s="2"/>
      <c r="E30" s="2"/>
      <c r="F30" s="331"/>
      <c r="G30" s="331"/>
      <c r="H30" s="331"/>
      <c r="I30" s="331"/>
      <c r="J30" s="331"/>
      <c r="K30" s="331"/>
      <c r="L30" s="331"/>
      <c r="M30" s="331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4:A5"/>
    <mergeCell ref="B4:B5"/>
    <mergeCell ref="C4:C5"/>
    <mergeCell ref="D4:M4"/>
    <mergeCell ref="A1:N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K96"/>
  <sheetViews>
    <sheetView zoomScale="120" zoomScaleNormal="120" workbookViewId="0">
      <pane xSplit="1" ySplit="4" topLeftCell="B8" activePane="bottomRight" state="frozen"/>
      <selection activeCell="B39" sqref="B39"/>
      <selection pane="topRight" activeCell="B39" sqref="B39"/>
      <selection pane="bottomLeft" activeCell="B39" sqref="B39"/>
      <selection pane="bottomRight" activeCell="E18" sqref="E18"/>
    </sheetView>
  </sheetViews>
  <sheetFormatPr defaultRowHeight="15"/>
  <cols>
    <col min="1" max="1" width="18.140625" customWidth="1"/>
    <col min="2" max="11" width="7.28515625" style="1" customWidth="1"/>
  </cols>
  <sheetData>
    <row r="1" spans="1:11" ht="90" customHeight="1">
      <c r="A1" s="2"/>
      <c r="B1" s="679" t="s">
        <v>277</v>
      </c>
      <c r="C1" s="679"/>
      <c r="D1" s="679"/>
      <c r="E1" s="679"/>
      <c r="F1" s="679"/>
      <c r="G1" s="679"/>
      <c r="H1" s="679"/>
      <c r="I1" s="679"/>
      <c r="J1" s="679"/>
      <c r="K1" s="679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2.25" customHeight="1">
      <c r="A3" s="4"/>
      <c r="B3" s="680" t="s">
        <v>256</v>
      </c>
      <c r="C3" s="681"/>
      <c r="D3" s="682" t="s">
        <v>257</v>
      </c>
      <c r="E3" s="683"/>
      <c r="F3" s="683"/>
      <c r="G3" s="683"/>
      <c r="H3" s="683"/>
      <c r="I3" s="683"/>
      <c r="J3" s="683"/>
      <c r="K3" s="684"/>
    </row>
    <row r="4" spans="1:11">
      <c r="A4" s="4"/>
      <c r="B4" s="607">
        <v>2011</v>
      </c>
      <c r="C4" s="607">
        <v>2012</v>
      </c>
      <c r="D4" s="607">
        <v>2013</v>
      </c>
      <c r="E4" s="607">
        <v>2014</v>
      </c>
      <c r="F4" s="607">
        <v>2015</v>
      </c>
      <c r="G4" s="607">
        <v>2016</v>
      </c>
      <c r="H4" s="607">
        <v>2017</v>
      </c>
      <c r="I4" s="607">
        <v>2018</v>
      </c>
      <c r="J4" s="607">
        <v>2019</v>
      </c>
      <c r="K4" s="607">
        <v>2020</v>
      </c>
    </row>
    <row r="5" spans="1:11">
      <c r="A5" s="6" t="s">
        <v>0</v>
      </c>
      <c r="B5" s="162">
        <v>26</v>
      </c>
      <c r="C5" s="162">
        <v>28</v>
      </c>
      <c r="D5" s="163">
        <v>23</v>
      </c>
      <c r="E5" s="163">
        <v>23</v>
      </c>
      <c r="F5" s="163">
        <v>22</v>
      </c>
      <c r="G5" s="163">
        <v>22</v>
      </c>
      <c r="H5" s="163">
        <v>21</v>
      </c>
      <c r="I5" s="163">
        <v>20</v>
      </c>
      <c r="J5" s="163">
        <v>20</v>
      </c>
      <c r="K5" s="163">
        <v>20</v>
      </c>
    </row>
    <row r="6" spans="1:11">
      <c r="A6" s="4" t="s">
        <v>266</v>
      </c>
      <c r="B6" s="165">
        <f>B5*100000/B7</f>
        <v>110.15082189459413</v>
      </c>
      <c r="C6" s="165">
        <f t="shared" ref="C6" si="0">C5*100000/C7</f>
        <v>118.62396204033215</v>
      </c>
      <c r="D6" s="165">
        <f>D5*100000/D7</f>
        <v>99.887084165725696</v>
      </c>
      <c r="E6" s="165">
        <f t="shared" ref="E6:K6" si="1">E5*100000/E7</f>
        <v>100.81528885771894</v>
      </c>
      <c r="F6" s="165">
        <f t="shared" si="1"/>
        <v>97.323600973236012</v>
      </c>
      <c r="G6" s="165">
        <f t="shared" si="1"/>
        <v>98.654708520179369</v>
      </c>
      <c r="H6" s="165">
        <f t="shared" si="1"/>
        <v>94.637223974763401</v>
      </c>
      <c r="I6" s="165">
        <f t="shared" si="1"/>
        <v>91.324200913242009</v>
      </c>
      <c r="J6" s="165">
        <f t="shared" si="1"/>
        <v>92.165898617511516</v>
      </c>
      <c r="K6" s="165">
        <f t="shared" si="1"/>
        <v>93.023255813953483</v>
      </c>
    </row>
    <row r="7" spans="1:11">
      <c r="A7" s="4" t="s">
        <v>101</v>
      </c>
      <c r="B7" s="162">
        <v>23604</v>
      </c>
      <c r="C7" s="162">
        <v>23604</v>
      </c>
      <c r="D7" s="163">
        <v>23026</v>
      </c>
      <c r="E7" s="163">
        <v>22814</v>
      </c>
      <c r="F7" s="163">
        <v>22605</v>
      </c>
      <c r="G7" s="163">
        <v>22300</v>
      </c>
      <c r="H7" s="163">
        <v>22190</v>
      </c>
      <c r="I7" s="163">
        <v>21900</v>
      </c>
      <c r="J7" s="163">
        <v>21700</v>
      </c>
      <c r="K7" s="163">
        <v>21500</v>
      </c>
    </row>
    <row r="8" spans="1:11">
      <c r="A8" s="6" t="s">
        <v>1</v>
      </c>
      <c r="B8" s="162">
        <v>1</v>
      </c>
      <c r="C8" s="162">
        <v>2</v>
      </c>
      <c r="D8" s="163">
        <v>4</v>
      </c>
      <c r="E8" s="163">
        <v>4</v>
      </c>
      <c r="F8" s="163">
        <v>3</v>
      </c>
      <c r="G8" s="163">
        <v>2</v>
      </c>
      <c r="H8" s="163">
        <v>2</v>
      </c>
      <c r="I8" s="163">
        <v>2</v>
      </c>
      <c r="J8" s="163">
        <v>1</v>
      </c>
      <c r="K8" s="163">
        <v>1</v>
      </c>
    </row>
    <row r="9" spans="1:11">
      <c r="A9" s="4" t="s">
        <v>266</v>
      </c>
      <c r="B9" s="165">
        <f t="shared" ref="B9:C9" si="2">B8*100000/B10</f>
        <v>10.307153164296022</v>
      </c>
      <c r="C9" s="165">
        <f t="shared" si="2"/>
        <v>20.614306328592043</v>
      </c>
      <c r="D9" s="165">
        <f>D8*100000/D10</f>
        <v>43.663355528872394</v>
      </c>
      <c r="E9" s="165">
        <f t="shared" ref="E9:K9" si="3">E8*100000/E10</f>
        <v>44.777790216052836</v>
      </c>
      <c r="F9" s="165">
        <f t="shared" si="3"/>
        <v>34.443168771526977</v>
      </c>
      <c r="G9" s="165">
        <f t="shared" si="3"/>
        <v>23.529411764705884</v>
      </c>
      <c r="H9" s="165">
        <f t="shared" si="3"/>
        <v>24.096385542168676</v>
      </c>
      <c r="I9" s="165">
        <f t="shared" si="3"/>
        <v>24.691358024691358</v>
      </c>
      <c r="J9" s="165">
        <f t="shared" si="3"/>
        <v>12.658227848101266</v>
      </c>
      <c r="K9" s="165">
        <f t="shared" si="3"/>
        <v>12.987012987012987</v>
      </c>
    </row>
    <row r="10" spans="1:11">
      <c r="A10" s="4" t="s">
        <v>101</v>
      </c>
      <c r="B10" s="162">
        <v>9702</v>
      </c>
      <c r="C10" s="162">
        <v>9702</v>
      </c>
      <c r="D10" s="163">
        <v>9161</v>
      </c>
      <c r="E10" s="163">
        <v>8933</v>
      </c>
      <c r="F10" s="163">
        <v>8710</v>
      </c>
      <c r="G10" s="163">
        <v>8500</v>
      </c>
      <c r="H10" s="163">
        <v>8300</v>
      </c>
      <c r="I10" s="163">
        <v>8100</v>
      </c>
      <c r="J10" s="163">
        <v>7900</v>
      </c>
      <c r="K10" s="163">
        <v>7700</v>
      </c>
    </row>
    <row r="11" spans="1:11">
      <c r="A11" s="6" t="s">
        <v>2</v>
      </c>
      <c r="B11" s="162">
        <v>25</v>
      </c>
      <c r="C11" s="162">
        <v>18</v>
      </c>
      <c r="D11" s="163">
        <v>23</v>
      </c>
      <c r="E11" s="163">
        <v>22</v>
      </c>
      <c r="F11" s="163">
        <v>21</v>
      </c>
      <c r="G11" s="163">
        <v>20</v>
      </c>
      <c r="H11" s="163">
        <v>20</v>
      </c>
      <c r="I11" s="163">
        <v>19</v>
      </c>
      <c r="J11" s="163">
        <v>18</v>
      </c>
      <c r="K11" s="163">
        <v>17</v>
      </c>
    </row>
    <row r="12" spans="1:11">
      <c r="A12" s="4" t="s">
        <v>266</v>
      </c>
      <c r="B12" s="165">
        <f>B11*100000/B13</f>
        <v>98.023839397741526</v>
      </c>
      <c r="C12" s="165">
        <f t="shared" ref="C12" si="4">C11*100000/C13</f>
        <v>70.577164366373907</v>
      </c>
      <c r="D12" s="165">
        <f>D11*100000/D13</f>
        <v>94.3009430094301</v>
      </c>
      <c r="E12" s="165">
        <f t="shared" ref="E12:K12" si="5">E11*100000/E13</f>
        <v>91.517949997920041</v>
      </c>
      <c r="F12" s="165">
        <f t="shared" si="5"/>
        <v>88.607594936708864</v>
      </c>
      <c r="G12" s="165">
        <f t="shared" si="5"/>
        <v>84.745762711864401</v>
      </c>
      <c r="H12" s="165">
        <f t="shared" si="5"/>
        <v>85.61643835616438</v>
      </c>
      <c r="I12" s="165">
        <f t="shared" si="5"/>
        <v>82.608695652173907</v>
      </c>
      <c r="J12" s="165">
        <f t="shared" si="5"/>
        <v>79.295154185022028</v>
      </c>
      <c r="K12" s="165">
        <f t="shared" si="5"/>
        <v>76.06263982102908</v>
      </c>
    </row>
    <row r="13" spans="1:11">
      <c r="A13" s="4" t="s">
        <v>101</v>
      </c>
      <c r="B13" s="162">
        <v>25504</v>
      </c>
      <c r="C13" s="162">
        <v>25504</v>
      </c>
      <c r="D13" s="163">
        <v>24390</v>
      </c>
      <c r="E13" s="163">
        <v>24039</v>
      </c>
      <c r="F13" s="163">
        <v>23700</v>
      </c>
      <c r="G13" s="163">
        <v>23600</v>
      </c>
      <c r="H13" s="163">
        <v>23360</v>
      </c>
      <c r="I13" s="163">
        <v>23000</v>
      </c>
      <c r="J13" s="163">
        <v>22700</v>
      </c>
      <c r="K13" s="163">
        <v>22350</v>
      </c>
    </row>
    <row r="14" spans="1:11">
      <c r="A14" s="6" t="s">
        <v>3</v>
      </c>
      <c r="B14" s="162">
        <v>25</v>
      </c>
      <c r="C14" s="162">
        <v>23</v>
      </c>
      <c r="D14" s="163">
        <v>26</v>
      </c>
      <c r="E14" s="163">
        <v>25</v>
      </c>
      <c r="F14" s="163">
        <v>24</v>
      </c>
      <c r="G14" s="163">
        <v>23</v>
      </c>
      <c r="H14" s="163">
        <v>23</v>
      </c>
      <c r="I14" s="163">
        <v>23</v>
      </c>
      <c r="J14" s="163">
        <v>23</v>
      </c>
      <c r="K14" s="163">
        <v>23</v>
      </c>
    </row>
    <row r="15" spans="1:11">
      <c r="A15" s="4" t="s">
        <v>266</v>
      </c>
      <c r="B15" s="165">
        <f>B14*100000/B16</f>
        <v>85.551981383888844</v>
      </c>
      <c r="C15" s="165">
        <f t="shared" ref="C15" si="6">C14*100000/C16</f>
        <v>78.707822873177747</v>
      </c>
      <c r="D15" s="165">
        <f>D14*100000/D16</f>
        <v>97.836312323612418</v>
      </c>
      <c r="E15" s="165">
        <f t="shared" ref="E15:K15" si="7">E14*100000/E16</f>
        <v>95.877277085330775</v>
      </c>
      <c r="F15" s="165">
        <f t="shared" si="7"/>
        <v>93.113482056256061</v>
      </c>
      <c r="G15" s="165">
        <f t="shared" si="7"/>
        <v>91.269841269841265</v>
      </c>
      <c r="H15" s="165">
        <f t="shared" si="7"/>
        <v>94.223678820155669</v>
      </c>
      <c r="I15" s="165">
        <f t="shared" si="7"/>
        <v>97.872340425531917</v>
      </c>
      <c r="J15" s="165">
        <f t="shared" si="7"/>
        <v>101.3215859030837</v>
      </c>
      <c r="K15" s="165">
        <f t="shared" si="7"/>
        <v>105.35959688502061</v>
      </c>
    </row>
    <row r="16" spans="1:11">
      <c r="A16" s="4" t="s">
        <v>101</v>
      </c>
      <c r="B16" s="609">
        <v>29222</v>
      </c>
      <c r="C16" s="609">
        <v>29222</v>
      </c>
      <c r="D16" s="163">
        <v>26575</v>
      </c>
      <c r="E16" s="163">
        <v>26075</v>
      </c>
      <c r="F16" s="163">
        <v>25775</v>
      </c>
      <c r="G16" s="163">
        <v>25200</v>
      </c>
      <c r="H16" s="163">
        <v>24410</v>
      </c>
      <c r="I16" s="163">
        <v>23500</v>
      </c>
      <c r="J16" s="163">
        <v>22700</v>
      </c>
      <c r="K16" s="163">
        <v>21830</v>
      </c>
    </row>
    <row r="17" spans="1:11">
      <c r="A17" s="6" t="s">
        <v>4</v>
      </c>
      <c r="B17" s="162">
        <v>20</v>
      </c>
      <c r="C17" s="162">
        <v>21</v>
      </c>
      <c r="D17" s="167">
        <v>12</v>
      </c>
      <c r="E17" s="167">
        <v>17</v>
      </c>
      <c r="F17" s="167">
        <v>16</v>
      </c>
      <c r="G17" s="163">
        <v>15</v>
      </c>
      <c r="H17" s="163">
        <v>14</v>
      </c>
      <c r="I17" s="163">
        <v>13</v>
      </c>
      <c r="J17" s="163">
        <v>12</v>
      </c>
      <c r="K17" s="163">
        <v>11</v>
      </c>
    </row>
    <row r="18" spans="1:11">
      <c r="A18" s="4" t="s">
        <v>266</v>
      </c>
      <c r="B18" s="165">
        <f>B17*100000/B19</f>
        <v>108.84946119516708</v>
      </c>
      <c r="C18" s="165">
        <f t="shared" ref="C18" si="8">C17*100000/C19</f>
        <v>114.29193425492544</v>
      </c>
      <c r="D18" s="165">
        <f>D17*100000/D19</f>
        <v>66.309333038625184</v>
      </c>
      <c r="E18" s="165">
        <f t="shared" ref="E18:K18" si="9">E17*100000/E19</f>
        <v>95.323539306941797</v>
      </c>
      <c r="F18" s="165">
        <f t="shared" si="9"/>
        <v>91.038406827880507</v>
      </c>
      <c r="G18" s="165">
        <f t="shared" si="9"/>
        <v>86.705202312138724</v>
      </c>
      <c r="H18" s="165">
        <f t="shared" si="9"/>
        <v>81.943225051214512</v>
      </c>
      <c r="I18" s="165">
        <f t="shared" si="9"/>
        <v>77.38095238095238</v>
      </c>
      <c r="J18" s="165">
        <f t="shared" si="9"/>
        <v>72.289156626506028</v>
      </c>
      <c r="K18" s="165">
        <f t="shared" si="9"/>
        <v>67.484662576687114</v>
      </c>
    </row>
    <row r="19" spans="1:11">
      <c r="A19" s="4" t="s">
        <v>101</v>
      </c>
      <c r="B19" s="162">
        <v>18374</v>
      </c>
      <c r="C19" s="162">
        <v>18374</v>
      </c>
      <c r="D19" s="163">
        <v>18097</v>
      </c>
      <c r="E19" s="163">
        <v>17834</v>
      </c>
      <c r="F19" s="163">
        <v>17575</v>
      </c>
      <c r="G19" s="163">
        <v>17300</v>
      </c>
      <c r="H19" s="163">
        <v>17085</v>
      </c>
      <c r="I19" s="163">
        <v>16800</v>
      </c>
      <c r="J19" s="163">
        <v>16600</v>
      </c>
      <c r="K19" s="163">
        <v>16300</v>
      </c>
    </row>
    <row r="20" spans="1:11">
      <c r="A20" s="6" t="s">
        <v>5</v>
      </c>
      <c r="B20" s="162">
        <v>23</v>
      </c>
      <c r="C20" s="162">
        <v>30</v>
      </c>
      <c r="D20" s="163">
        <v>34</v>
      </c>
      <c r="E20" s="163">
        <v>33</v>
      </c>
      <c r="F20" s="163">
        <v>33</v>
      </c>
      <c r="G20" s="163">
        <v>32</v>
      </c>
      <c r="H20" s="163">
        <v>32</v>
      </c>
      <c r="I20" s="163">
        <v>31</v>
      </c>
      <c r="J20" s="163">
        <v>31</v>
      </c>
      <c r="K20" s="163">
        <v>30</v>
      </c>
    </row>
    <row r="21" spans="1:11">
      <c r="A21" s="4" t="s">
        <v>266</v>
      </c>
      <c r="B21" s="165">
        <f>B20*100000/B22</f>
        <v>45.933855248442242</v>
      </c>
      <c r="C21" s="165">
        <f t="shared" ref="C21" si="10">C20*100000/C22</f>
        <v>59.913724237098577</v>
      </c>
      <c r="D21" s="165">
        <f>D20*100000/D22</f>
        <v>68.821731473797144</v>
      </c>
      <c r="E21" s="165">
        <f t="shared" ref="E21:K21" si="11">E20*100000/E22</f>
        <v>66.945267172475354</v>
      </c>
      <c r="F21" s="165">
        <f t="shared" si="11"/>
        <v>67.093626105519974</v>
      </c>
      <c r="G21" s="165">
        <f t="shared" si="11"/>
        <v>65.306122448979593</v>
      </c>
      <c r="H21" s="165">
        <f t="shared" si="11"/>
        <v>65.346130283847259</v>
      </c>
      <c r="I21" s="165">
        <f t="shared" si="11"/>
        <v>63.524590163934427</v>
      </c>
      <c r="J21" s="165">
        <f t="shared" si="11"/>
        <v>63.655030800821358</v>
      </c>
      <c r="K21" s="165">
        <f t="shared" si="11"/>
        <v>61.728395061728392</v>
      </c>
    </row>
    <row r="22" spans="1:11">
      <c r="A22" s="4" t="s">
        <v>101</v>
      </c>
      <c r="B22" s="162">
        <v>50072</v>
      </c>
      <c r="C22" s="162">
        <v>50072</v>
      </c>
      <c r="D22" s="163">
        <v>49403</v>
      </c>
      <c r="E22" s="163">
        <v>49294</v>
      </c>
      <c r="F22" s="163">
        <v>49185</v>
      </c>
      <c r="G22" s="163">
        <v>49000</v>
      </c>
      <c r="H22" s="163">
        <v>48970</v>
      </c>
      <c r="I22" s="163">
        <v>48800</v>
      </c>
      <c r="J22" s="163">
        <v>48700</v>
      </c>
      <c r="K22" s="163">
        <v>48600</v>
      </c>
    </row>
    <row r="23" spans="1:11">
      <c r="A23" s="6" t="s">
        <v>6</v>
      </c>
      <c r="B23" s="162">
        <v>23</v>
      </c>
      <c r="C23" s="162">
        <v>26</v>
      </c>
      <c r="D23" s="167">
        <v>38</v>
      </c>
      <c r="E23" s="167">
        <v>38</v>
      </c>
      <c r="F23" s="167">
        <v>37</v>
      </c>
      <c r="G23" s="163">
        <v>37</v>
      </c>
      <c r="H23" s="163">
        <v>36</v>
      </c>
      <c r="I23" s="163">
        <v>36</v>
      </c>
      <c r="J23" s="163">
        <v>35</v>
      </c>
      <c r="K23" s="163">
        <v>35</v>
      </c>
    </row>
    <row r="24" spans="1:11">
      <c r="A24" s="4" t="s">
        <v>266</v>
      </c>
      <c r="B24" s="165">
        <f>B23*100000/B25</f>
        <v>80.439268352393938</v>
      </c>
      <c r="C24" s="165">
        <f t="shared" ref="C24" si="12">C23*100000/C25</f>
        <v>90.931346833140978</v>
      </c>
      <c r="D24" s="165">
        <f>D23*100000/D25</f>
        <v>137.14450700158798</v>
      </c>
      <c r="E24" s="165">
        <f t="shared" ref="E24:K24" si="13">E23*100000/E25</f>
        <v>138.68613138686132</v>
      </c>
      <c r="F24" s="165">
        <f t="shared" si="13"/>
        <v>136.53136531365314</v>
      </c>
      <c r="G24" s="165">
        <f t="shared" si="13"/>
        <v>138.0597014925373</v>
      </c>
      <c r="H24" s="165">
        <f t="shared" si="13"/>
        <v>135.82342954159591</v>
      </c>
      <c r="I24" s="165">
        <f t="shared" si="13"/>
        <v>137.40458015267177</v>
      </c>
      <c r="J24" s="165">
        <f t="shared" si="13"/>
        <v>135.13513513513513</v>
      </c>
      <c r="K24" s="165">
        <f t="shared" si="13"/>
        <v>136.71875</v>
      </c>
    </row>
    <row r="25" spans="1:11">
      <c r="A25" s="4" t="s">
        <v>101</v>
      </c>
      <c r="B25" s="162">
        <v>28593</v>
      </c>
      <c r="C25" s="162">
        <v>28593</v>
      </c>
      <c r="D25" s="163">
        <v>27708</v>
      </c>
      <c r="E25" s="163">
        <v>27400</v>
      </c>
      <c r="F25" s="163">
        <v>27100</v>
      </c>
      <c r="G25" s="163">
        <v>26800</v>
      </c>
      <c r="H25" s="163">
        <v>26505</v>
      </c>
      <c r="I25" s="163">
        <v>26200</v>
      </c>
      <c r="J25" s="163">
        <v>25900</v>
      </c>
      <c r="K25" s="163">
        <v>25600</v>
      </c>
    </row>
    <row r="26" spans="1:11">
      <c r="A26" s="6" t="s">
        <v>7</v>
      </c>
      <c r="B26" s="162">
        <v>20</v>
      </c>
      <c r="C26" s="162">
        <v>25</v>
      </c>
      <c r="D26" s="163">
        <v>22</v>
      </c>
      <c r="E26" s="163">
        <v>21</v>
      </c>
      <c r="F26" s="163">
        <v>20</v>
      </c>
      <c r="G26" s="163">
        <v>20</v>
      </c>
      <c r="H26" s="163">
        <v>20</v>
      </c>
      <c r="I26" s="163">
        <v>20</v>
      </c>
      <c r="J26" s="163">
        <v>20</v>
      </c>
      <c r="K26" s="163">
        <v>20</v>
      </c>
    </row>
    <row r="27" spans="1:11">
      <c r="A27" s="4" t="s">
        <v>266</v>
      </c>
      <c r="B27" s="165">
        <f>B26*100000/B28</f>
        <v>52.533424391268944</v>
      </c>
      <c r="C27" s="165">
        <f t="shared" ref="C27" si="14">C26*100000/C28</f>
        <v>65.666780489086179</v>
      </c>
      <c r="D27" s="165">
        <f>D26*100000/D28</f>
        <v>54.164512396287272</v>
      </c>
      <c r="E27" s="165">
        <f t="shared" ref="E27:K27" si="15">E26*100000/E28</f>
        <v>51.219512195121951</v>
      </c>
      <c r="F27" s="165">
        <f t="shared" si="15"/>
        <v>48.192771084337352</v>
      </c>
      <c r="G27" s="165">
        <f t="shared" si="15"/>
        <v>47.846889952153113</v>
      </c>
      <c r="H27" s="165">
        <f t="shared" si="15"/>
        <v>47.61904761904762</v>
      </c>
      <c r="I27" s="165">
        <f t="shared" si="15"/>
        <v>47.058823529411768</v>
      </c>
      <c r="J27" s="165">
        <f t="shared" si="15"/>
        <v>46.728971962616825</v>
      </c>
      <c r="K27" s="165">
        <f t="shared" si="15"/>
        <v>46.511627906976742</v>
      </c>
    </row>
    <row r="28" spans="1:11">
      <c r="A28" s="4" t="s">
        <v>101</v>
      </c>
      <c r="B28" s="162">
        <v>38071</v>
      </c>
      <c r="C28" s="162">
        <v>38071</v>
      </c>
      <c r="D28" s="163">
        <v>40617</v>
      </c>
      <c r="E28" s="163">
        <v>41000</v>
      </c>
      <c r="F28" s="163">
        <v>41500</v>
      </c>
      <c r="G28" s="163">
        <v>41800</v>
      </c>
      <c r="H28" s="163">
        <v>42000</v>
      </c>
      <c r="I28" s="163">
        <v>42500</v>
      </c>
      <c r="J28" s="163">
        <v>42800</v>
      </c>
      <c r="K28" s="163">
        <v>43000</v>
      </c>
    </row>
    <row r="29" spans="1:11">
      <c r="A29" s="6" t="s">
        <v>8</v>
      </c>
      <c r="B29" s="162">
        <v>35</v>
      </c>
      <c r="C29" s="162">
        <v>32</v>
      </c>
      <c r="D29" s="163">
        <v>35</v>
      </c>
      <c r="E29" s="163">
        <v>35</v>
      </c>
      <c r="F29" s="163">
        <v>34</v>
      </c>
      <c r="G29" s="163">
        <v>34</v>
      </c>
      <c r="H29" s="163">
        <v>33</v>
      </c>
      <c r="I29" s="163">
        <v>33</v>
      </c>
      <c r="J29" s="163">
        <v>31</v>
      </c>
      <c r="K29" s="163">
        <v>31</v>
      </c>
    </row>
    <row r="30" spans="1:11">
      <c r="A30" s="4" t="s">
        <v>266</v>
      </c>
      <c r="B30" s="165">
        <f>B29*100000/B31</f>
        <v>58.373221701496021</v>
      </c>
      <c r="C30" s="165">
        <f t="shared" ref="C30" si="16">C29*100000/C31</f>
        <v>53.369802698510647</v>
      </c>
      <c r="D30" s="165">
        <f>D29*100000/D31</f>
        <v>59.421741566357106</v>
      </c>
      <c r="E30" s="165">
        <f t="shared" ref="E30:K30" si="17">E29*100000/E31</f>
        <v>59.798393985990089</v>
      </c>
      <c r="F30" s="165">
        <f t="shared" si="17"/>
        <v>58.459422283356261</v>
      </c>
      <c r="G30" s="165">
        <f t="shared" si="17"/>
        <v>58.925476603119584</v>
      </c>
      <c r="H30" s="165">
        <f t="shared" si="17"/>
        <v>57.46125718265715</v>
      </c>
      <c r="I30" s="165">
        <f t="shared" si="17"/>
        <v>57.89473684210526</v>
      </c>
      <c r="J30" s="165">
        <f t="shared" si="17"/>
        <v>54.673721340388006</v>
      </c>
      <c r="K30" s="165">
        <f t="shared" si="17"/>
        <v>55.06216696269982</v>
      </c>
    </row>
    <row r="31" spans="1:11">
      <c r="A31" s="4" t="s">
        <v>101</v>
      </c>
      <c r="B31" s="162">
        <v>59959</v>
      </c>
      <c r="C31" s="162">
        <v>59959</v>
      </c>
      <c r="D31" s="163">
        <v>58901</v>
      </c>
      <c r="E31" s="163">
        <v>58530</v>
      </c>
      <c r="F31" s="163">
        <v>58160</v>
      </c>
      <c r="G31" s="163">
        <v>57700</v>
      </c>
      <c r="H31" s="163">
        <v>57430</v>
      </c>
      <c r="I31" s="163">
        <v>57000</v>
      </c>
      <c r="J31" s="163">
        <v>56700</v>
      </c>
      <c r="K31" s="163">
        <v>56300</v>
      </c>
    </row>
    <row r="32" spans="1:11">
      <c r="A32" s="6" t="s">
        <v>9</v>
      </c>
      <c r="B32" s="162">
        <v>11</v>
      </c>
      <c r="C32" s="162">
        <v>11</v>
      </c>
      <c r="D32" s="167">
        <v>13</v>
      </c>
      <c r="E32" s="167">
        <v>12</v>
      </c>
      <c r="F32" s="167">
        <v>11</v>
      </c>
      <c r="G32" s="167">
        <v>10</v>
      </c>
      <c r="H32" s="167">
        <v>9</v>
      </c>
      <c r="I32" s="167">
        <v>8</v>
      </c>
      <c r="J32" s="167">
        <v>8</v>
      </c>
      <c r="K32" s="167">
        <v>7</v>
      </c>
    </row>
    <row r="33" spans="1:11">
      <c r="A33" s="4" t="s">
        <v>266</v>
      </c>
      <c r="B33" s="165">
        <f>B32*100000/B34</f>
        <v>66.771882967099671</v>
      </c>
      <c r="C33" s="165">
        <f t="shared" ref="C33" si="18">C32*100000/C34</f>
        <v>66.771882967099671</v>
      </c>
      <c r="D33" s="165">
        <f>D32*100000/D34</f>
        <v>81.750723179474278</v>
      </c>
      <c r="E33" s="165">
        <f t="shared" ref="E33:K33" si="19">E32*100000/E34</f>
        <v>76.677316293929707</v>
      </c>
      <c r="F33" s="165">
        <f t="shared" si="19"/>
        <v>76.309399930627819</v>
      </c>
      <c r="G33" s="165">
        <f t="shared" si="19"/>
        <v>65.876152832674578</v>
      </c>
      <c r="H33" s="165">
        <f t="shared" si="19"/>
        <v>60.200668896321069</v>
      </c>
      <c r="I33" s="165">
        <f t="shared" si="19"/>
        <v>54.42176870748299</v>
      </c>
      <c r="J33" s="165">
        <f t="shared" si="19"/>
        <v>55.172413793103445</v>
      </c>
      <c r="K33" s="165">
        <f t="shared" si="19"/>
        <v>49.29577464788732</v>
      </c>
    </row>
    <row r="34" spans="1:11">
      <c r="A34" s="4" t="s">
        <v>101</v>
      </c>
      <c r="B34" s="162">
        <v>16474</v>
      </c>
      <c r="C34" s="162">
        <v>16474</v>
      </c>
      <c r="D34" s="163">
        <v>15902</v>
      </c>
      <c r="E34" s="163">
        <v>15650</v>
      </c>
      <c r="F34" s="163">
        <v>14415</v>
      </c>
      <c r="G34" s="163">
        <v>15180</v>
      </c>
      <c r="H34" s="163">
        <v>14950</v>
      </c>
      <c r="I34" s="163">
        <v>14700</v>
      </c>
      <c r="J34" s="163">
        <v>14500</v>
      </c>
      <c r="K34" s="163">
        <v>14200</v>
      </c>
    </row>
    <row r="35" spans="1:11">
      <c r="A35" s="6" t="s">
        <v>10</v>
      </c>
      <c r="B35" s="162">
        <v>14</v>
      </c>
      <c r="C35" s="162">
        <v>14</v>
      </c>
      <c r="D35" s="163">
        <v>11</v>
      </c>
      <c r="E35" s="163">
        <v>10</v>
      </c>
      <c r="F35" s="163">
        <v>10</v>
      </c>
      <c r="G35" s="163">
        <v>10</v>
      </c>
      <c r="H35" s="163">
        <v>10</v>
      </c>
      <c r="I35" s="163">
        <v>9</v>
      </c>
      <c r="J35" s="163">
        <v>9</v>
      </c>
      <c r="K35" s="163">
        <v>9</v>
      </c>
    </row>
    <row r="36" spans="1:11">
      <c r="A36" s="4" t="s">
        <v>266</v>
      </c>
      <c r="B36" s="165">
        <f>B35*100000/B37</f>
        <v>93.097486367868072</v>
      </c>
      <c r="C36" s="165">
        <f t="shared" ref="C36" si="20">C35*100000/C37</f>
        <v>93.097486367868072</v>
      </c>
      <c r="D36" s="165">
        <f>D35*100000/D37</f>
        <v>75.497597803706242</v>
      </c>
      <c r="E36" s="165">
        <f t="shared" ref="E36:K36" si="21">E35*100000/E37</f>
        <v>69.271266278747575</v>
      </c>
      <c r="F36" s="165">
        <f t="shared" si="21"/>
        <v>69.930069930069934</v>
      </c>
      <c r="G36" s="165">
        <f t="shared" si="21"/>
        <v>70.571630204657723</v>
      </c>
      <c r="H36" s="165">
        <f t="shared" si="21"/>
        <v>71.225071225071218</v>
      </c>
      <c r="I36" s="165">
        <f t="shared" si="21"/>
        <v>64.748201438848923</v>
      </c>
      <c r="J36" s="165">
        <f t="shared" si="21"/>
        <v>65.693430656934311</v>
      </c>
      <c r="K36" s="165">
        <f t="shared" si="21"/>
        <v>66.666666666666671</v>
      </c>
    </row>
    <row r="37" spans="1:11">
      <c r="A37" s="4" t="s">
        <v>101</v>
      </c>
      <c r="B37" s="162">
        <v>15038</v>
      </c>
      <c r="C37" s="162">
        <v>15038</v>
      </c>
      <c r="D37" s="163">
        <v>14570</v>
      </c>
      <c r="E37" s="163">
        <v>14436</v>
      </c>
      <c r="F37" s="163">
        <v>14300</v>
      </c>
      <c r="G37" s="163">
        <v>14170</v>
      </c>
      <c r="H37" s="163">
        <v>14040</v>
      </c>
      <c r="I37" s="163">
        <v>13900</v>
      </c>
      <c r="J37" s="163">
        <v>13700</v>
      </c>
      <c r="K37" s="163">
        <v>13500</v>
      </c>
    </row>
    <row r="38" spans="1:11">
      <c r="A38" s="6" t="s">
        <v>11</v>
      </c>
      <c r="B38" s="162">
        <v>35</v>
      </c>
      <c r="C38" s="162">
        <v>36</v>
      </c>
      <c r="D38" s="163">
        <v>31</v>
      </c>
      <c r="E38" s="163">
        <v>31</v>
      </c>
      <c r="F38" s="163">
        <v>30</v>
      </c>
      <c r="G38" s="163">
        <v>30</v>
      </c>
      <c r="H38" s="163">
        <v>29</v>
      </c>
      <c r="I38" s="163">
        <v>29</v>
      </c>
      <c r="J38" s="163">
        <v>28</v>
      </c>
      <c r="K38" s="163">
        <v>27</v>
      </c>
    </row>
    <row r="39" spans="1:11">
      <c r="A39" s="4" t="s">
        <v>266</v>
      </c>
      <c r="B39" s="165">
        <f>B38*100000/B40</f>
        <v>88.021527550738128</v>
      </c>
      <c r="C39" s="165">
        <f t="shared" ref="C39" si="22">C38*100000/C40</f>
        <v>90.536428337902066</v>
      </c>
      <c r="D39" s="165">
        <f>D38*100000/D40</f>
        <v>79.783811607257746</v>
      </c>
      <c r="E39" s="165">
        <f t="shared" ref="E39:K39" si="23">E38*100000/E40</f>
        <v>80.582271900181965</v>
      </c>
      <c r="F39" s="165">
        <f t="shared" si="23"/>
        <v>78.771169751870815</v>
      </c>
      <c r="G39" s="165">
        <f t="shared" si="23"/>
        <v>79.407093700370567</v>
      </c>
      <c r="H39" s="165">
        <f t="shared" si="23"/>
        <v>77.457264957264954</v>
      </c>
      <c r="I39" s="165">
        <f t="shared" si="23"/>
        <v>78.167115902964966</v>
      </c>
      <c r="J39" s="165">
        <f t="shared" si="23"/>
        <v>76.294277929155314</v>
      </c>
      <c r="K39" s="165">
        <f t="shared" si="23"/>
        <v>74.380165289256198</v>
      </c>
    </row>
    <row r="40" spans="1:11">
      <c r="A40" s="4" t="s">
        <v>101</v>
      </c>
      <c r="B40" s="162">
        <v>39763</v>
      </c>
      <c r="C40" s="162">
        <v>39763</v>
      </c>
      <c r="D40" s="163">
        <v>38855</v>
      </c>
      <c r="E40" s="163">
        <v>38470</v>
      </c>
      <c r="F40" s="163">
        <v>38085</v>
      </c>
      <c r="G40" s="163">
        <v>37780</v>
      </c>
      <c r="H40" s="163">
        <v>37440</v>
      </c>
      <c r="I40" s="163">
        <v>37100</v>
      </c>
      <c r="J40" s="163">
        <v>36700</v>
      </c>
      <c r="K40" s="163">
        <v>36300</v>
      </c>
    </row>
    <row r="41" spans="1:11">
      <c r="A41" s="6" t="s">
        <v>12</v>
      </c>
      <c r="B41" s="162">
        <v>8</v>
      </c>
      <c r="C41" s="162">
        <v>11</v>
      </c>
      <c r="D41" s="167">
        <v>3</v>
      </c>
      <c r="E41" s="163">
        <v>4</v>
      </c>
      <c r="F41" s="163">
        <v>4</v>
      </c>
      <c r="G41" s="163">
        <v>4</v>
      </c>
      <c r="H41" s="163">
        <v>4</v>
      </c>
      <c r="I41" s="163">
        <v>4</v>
      </c>
      <c r="J41" s="163">
        <v>4</v>
      </c>
      <c r="K41" s="163">
        <v>4</v>
      </c>
    </row>
    <row r="42" spans="1:11">
      <c r="A42" s="4" t="s">
        <v>266</v>
      </c>
      <c r="B42" s="165">
        <f>B41*100000/B43</f>
        <v>60.546431544690833</v>
      </c>
      <c r="C42" s="165">
        <f t="shared" ref="C42" si="24">C41*100000/C43</f>
        <v>83.251343373949894</v>
      </c>
      <c r="D42" s="165">
        <f>D41*100000/D43</f>
        <v>25.275928890386723</v>
      </c>
      <c r="E42" s="165">
        <f t="shared" ref="E42:K42" si="25">E41*100000/E43</f>
        <v>36.673695791693405</v>
      </c>
      <c r="F42" s="165">
        <f t="shared" si="25"/>
        <v>39.860488290981564</v>
      </c>
      <c r="G42" s="165">
        <f t="shared" si="25"/>
        <v>43.336944745395449</v>
      </c>
      <c r="H42" s="165">
        <f t="shared" si="25"/>
        <v>46.838407494145201</v>
      </c>
      <c r="I42" s="165">
        <f t="shared" si="25"/>
        <v>50.632911392405063</v>
      </c>
      <c r="J42" s="165">
        <f t="shared" si="25"/>
        <v>56.338028169014088</v>
      </c>
      <c r="K42" s="165">
        <f t="shared" si="25"/>
        <v>63.492063492063494</v>
      </c>
    </row>
    <row r="43" spans="1:11">
      <c r="A43" s="4" t="s">
        <v>101</v>
      </c>
      <c r="B43" s="162">
        <v>13213</v>
      </c>
      <c r="C43" s="162">
        <v>13213</v>
      </c>
      <c r="D43" s="163">
        <v>11869</v>
      </c>
      <c r="E43" s="163">
        <v>10907</v>
      </c>
      <c r="F43" s="163">
        <v>10035</v>
      </c>
      <c r="G43" s="163">
        <v>9230</v>
      </c>
      <c r="H43" s="163">
        <v>8540</v>
      </c>
      <c r="I43" s="163">
        <v>7900</v>
      </c>
      <c r="J43" s="163">
        <v>7100</v>
      </c>
      <c r="K43" s="163">
        <v>6300</v>
      </c>
    </row>
    <row r="44" spans="1:11">
      <c r="A44" s="6" t="s">
        <v>13</v>
      </c>
      <c r="B44" s="162">
        <v>40</v>
      </c>
      <c r="C44" s="162">
        <v>33</v>
      </c>
      <c r="D44" s="163">
        <v>35</v>
      </c>
      <c r="E44" s="163">
        <v>35</v>
      </c>
      <c r="F44" s="163">
        <v>34</v>
      </c>
      <c r="G44" s="167">
        <v>34</v>
      </c>
      <c r="H44" s="167">
        <v>33</v>
      </c>
      <c r="I44" s="167">
        <v>32</v>
      </c>
      <c r="J44" s="167">
        <v>32</v>
      </c>
      <c r="K44" s="167">
        <v>31</v>
      </c>
    </row>
    <row r="45" spans="1:11">
      <c r="A45" s="4" t="s">
        <v>266</v>
      </c>
      <c r="B45" s="165">
        <f>B44*100000/B46</f>
        <v>159.90405756546073</v>
      </c>
      <c r="C45" s="165">
        <f t="shared" ref="C45" si="26">C44*100000/C46</f>
        <v>131.9208474915051</v>
      </c>
      <c r="D45" s="165">
        <f>D44*100000/D46</f>
        <v>143.47202295552367</v>
      </c>
      <c r="E45" s="165">
        <f t="shared" ref="E45:K45" si="27">E44*100000/E46</f>
        <v>144.45499195179332</v>
      </c>
      <c r="F45" s="165">
        <f t="shared" si="27"/>
        <v>141.16670126634835</v>
      </c>
      <c r="G45" s="165">
        <f t="shared" si="27"/>
        <v>142.02172096908939</v>
      </c>
      <c r="H45" s="165">
        <f t="shared" si="27"/>
        <v>138.71374527112232</v>
      </c>
      <c r="I45" s="165">
        <f t="shared" si="27"/>
        <v>135.59322033898306</v>
      </c>
      <c r="J45" s="165">
        <f t="shared" si="27"/>
        <v>136.46055437100213</v>
      </c>
      <c r="K45" s="165">
        <f t="shared" si="27"/>
        <v>133.04721030042919</v>
      </c>
    </row>
    <row r="46" spans="1:11">
      <c r="A46" s="4" t="s">
        <v>101</v>
      </c>
      <c r="B46" s="162">
        <v>25015</v>
      </c>
      <c r="C46" s="162">
        <v>25015</v>
      </c>
      <c r="D46" s="163">
        <v>24395</v>
      </c>
      <c r="E46" s="163">
        <v>24229</v>
      </c>
      <c r="F46" s="163">
        <v>24085</v>
      </c>
      <c r="G46" s="167">
        <v>23940</v>
      </c>
      <c r="H46" s="167">
        <v>23790</v>
      </c>
      <c r="I46" s="167">
        <v>23600</v>
      </c>
      <c r="J46" s="167">
        <v>23450</v>
      </c>
      <c r="K46" s="167">
        <v>23300</v>
      </c>
    </row>
    <row r="47" spans="1:11">
      <c r="A47" s="6" t="s">
        <v>14</v>
      </c>
      <c r="B47" s="162">
        <v>7</v>
      </c>
      <c r="C47" s="162">
        <v>9</v>
      </c>
      <c r="D47" s="163">
        <v>9</v>
      </c>
      <c r="E47" s="163">
        <v>8</v>
      </c>
      <c r="F47" s="163">
        <v>8</v>
      </c>
      <c r="G47" s="167">
        <v>7</v>
      </c>
      <c r="H47" s="167">
        <v>6</v>
      </c>
      <c r="I47" s="167">
        <v>5</v>
      </c>
      <c r="J47" s="167">
        <v>5</v>
      </c>
      <c r="K47" s="167">
        <v>4</v>
      </c>
    </row>
    <row r="48" spans="1:11">
      <c r="A48" s="4" t="s">
        <v>266</v>
      </c>
      <c r="B48" s="165">
        <f>B47*100000/B49</f>
        <v>128.04097311139566</v>
      </c>
      <c r="C48" s="165">
        <f t="shared" ref="C48" si="28">C47*100000/C49</f>
        <v>164.62410828608012</v>
      </c>
      <c r="D48" s="165">
        <f>D47*100000/D49</f>
        <v>166.6358081836697</v>
      </c>
      <c r="E48" s="165">
        <f t="shared" ref="E48:K48" si="29">E47*100000/E49</f>
        <v>147.79235174579716</v>
      </c>
      <c r="F48" s="165">
        <f t="shared" si="29"/>
        <v>146.78899082568807</v>
      </c>
      <c r="G48" s="165">
        <f t="shared" si="29"/>
        <v>127.73722627737226</v>
      </c>
      <c r="H48" s="165">
        <f t="shared" si="29"/>
        <v>109.09090909090909</v>
      </c>
      <c r="I48" s="165">
        <f t="shared" si="29"/>
        <v>90.25270758122744</v>
      </c>
      <c r="J48" s="165">
        <f t="shared" si="29"/>
        <v>90.090090090090087</v>
      </c>
      <c r="K48" s="165">
        <f t="shared" si="29"/>
        <v>71.942446043165461</v>
      </c>
    </row>
    <row r="49" spans="1:11">
      <c r="A49" s="4" t="s">
        <v>101</v>
      </c>
      <c r="B49" s="162">
        <v>5467</v>
      </c>
      <c r="C49" s="162">
        <v>5467</v>
      </c>
      <c r="D49" s="163">
        <v>5401</v>
      </c>
      <c r="E49" s="163">
        <v>5413</v>
      </c>
      <c r="F49" s="163">
        <v>5450</v>
      </c>
      <c r="G49" s="167">
        <v>5480</v>
      </c>
      <c r="H49" s="167">
        <v>5500</v>
      </c>
      <c r="I49" s="167">
        <v>5540</v>
      </c>
      <c r="J49" s="167">
        <v>5550</v>
      </c>
      <c r="K49" s="167">
        <v>5560</v>
      </c>
    </row>
    <row r="50" spans="1:11">
      <c r="A50" s="6" t="s">
        <v>15</v>
      </c>
      <c r="B50" s="162">
        <v>19</v>
      </c>
      <c r="C50" s="162">
        <v>16</v>
      </c>
      <c r="D50" s="163">
        <v>15</v>
      </c>
      <c r="E50" s="163">
        <v>15</v>
      </c>
      <c r="F50" s="163">
        <v>15</v>
      </c>
      <c r="G50" s="163">
        <v>14</v>
      </c>
      <c r="H50" s="163">
        <v>14</v>
      </c>
      <c r="I50" s="163">
        <v>12</v>
      </c>
      <c r="J50" s="163">
        <v>11</v>
      </c>
      <c r="K50" s="163">
        <v>11</v>
      </c>
    </row>
    <row r="51" spans="1:11">
      <c r="A51" s="4" t="s">
        <v>266</v>
      </c>
      <c r="B51" s="165">
        <f>B50*100000/B52</f>
        <v>70.900813493544291</v>
      </c>
      <c r="C51" s="165">
        <f t="shared" ref="C51" si="30">C50*100000/C52</f>
        <v>59.705948205089932</v>
      </c>
      <c r="D51" s="165">
        <f>D50*100000/D52</f>
        <v>55.689623166883237</v>
      </c>
      <c r="E51" s="165">
        <f t="shared" ref="E51:K51" si="31">E50*100000/E52</f>
        <v>55.625602610694948</v>
      </c>
      <c r="F51" s="165">
        <f t="shared" si="31"/>
        <v>55.452865064695011</v>
      </c>
      <c r="G51" s="165">
        <f t="shared" si="31"/>
        <v>51.851851851851855</v>
      </c>
      <c r="H51" s="165">
        <f t="shared" si="31"/>
        <v>52.044609665427508</v>
      </c>
      <c r="I51" s="165">
        <f t="shared" si="31"/>
        <v>44.776119402985074</v>
      </c>
      <c r="J51" s="165">
        <f t="shared" si="31"/>
        <v>41.044776119402982</v>
      </c>
      <c r="K51" s="165">
        <f t="shared" si="31"/>
        <v>41.044776119402982</v>
      </c>
    </row>
    <row r="52" spans="1:11">
      <c r="A52" s="4" t="s">
        <v>101</v>
      </c>
      <c r="B52" s="162">
        <v>26798</v>
      </c>
      <c r="C52" s="162">
        <v>26798</v>
      </c>
      <c r="D52" s="163">
        <v>26935</v>
      </c>
      <c r="E52" s="163">
        <v>26966</v>
      </c>
      <c r="F52" s="163">
        <v>27050</v>
      </c>
      <c r="G52" s="163">
        <v>27000</v>
      </c>
      <c r="H52" s="163">
        <v>26900</v>
      </c>
      <c r="I52" s="163">
        <v>26800</v>
      </c>
      <c r="J52" s="163">
        <v>26800</v>
      </c>
      <c r="K52" s="163">
        <v>26800</v>
      </c>
    </row>
    <row r="53" spans="1:11">
      <c r="A53" s="6" t="s">
        <v>16</v>
      </c>
      <c r="B53" s="162">
        <v>8</v>
      </c>
      <c r="C53" s="162">
        <v>6</v>
      </c>
      <c r="D53" s="163">
        <v>8</v>
      </c>
      <c r="E53" s="163">
        <v>8</v>
      </c>
      <c r="F53" s="163">
        <v>7</v>
      </c>
      <c r="G53" s="163">
        <v>6</v>
      </c>
      <c r="H53" s="163">
        <v>6</v>
      </c>
      <c r="I53" s="163">
        <v>6</v>
      </c>
      <c r="J53" s="163">
        <v>6</v>
      </c>
      <c r="K53" s="163">
        <v>6</v>
      </c>
    </row>
    <row r="54" spans="1:11">
      <c r="A54" s="4" t="s">
        <v>266</v>
      </c>
      <c r="B54" s="165">
        <f>B53*100000/B55</f>
        <v>56.737588652482266</v>
      </c>
      <c r="C54" s="165">
        <f t="shared" ref="C54" si="32">C53*100000/C55</f>
        <v>42.553191489361701</v>
      </c>
      <c r="D54" s="165">
        <f>D53*100000/D55</f>
        <v>59.461870075813884</v>
      </c>
      <c r="E54" s="165">
        <f t="shared" ref="E54:K54" si="33">E53*100000/E55</f>
        <v>60.514372163388806</v>
      </c>
      <c r="F54" s="165">
        <f t="shared" si="33"/>
        <v>53.763440860215056</v>
      </c>
      <c r="G54" s="165">
        <f t="shared" si="33"/>
        <v>46.783625730994153</v>
      </c>
      <c r="H54" s="165">
        <f t="shared" si="33"/>
        <v>46.875</v>
      </c>
      <c r="I54" s="165">
        <f t="shared" si="33"/>
        <v>48</v>
      </c>
      <c r="J54" s="165">
        <f t="shared" si="33"/>
        <v>49.180327868852459</v>
      </c>
      <c r="K54" s="165">
        <f t="shared" si="33"/>
        <v>50</v>
      </c>
    </row>
    <row r="55" spans="1:11">
      <c r="A55" s="4" t="s">
        <v>101</v>
      </c>
      <c r="B55" s="162">
        <v>14100</v>
      </c>
      <c r="C55" s="162">
        <v>14100</v>
      </c>
      <c r="D55" s="163">
        <v>13454</v>
      </c>
      <c r="E55" s="163">
        <v>13220</v>
      </c>
      <c r="F55" s="163">
        <v>13020</v>
      </c>
      <c r="G55" s="163">
        <v>12825</v>
      </c>
      <c r="H55" s="163">
        <v>12800</v>
      </c>
      <c r="I55" s="163">
        <v>12500</v>
      </c>
      <c r="J55" s="163">
        <v>12200</v>
      </c>
      <c r="K55" s="163">
        <v>12000</v>
      </c>
    </row>
    <row r="56" spans="1:11">
      <c r="A56" s="6" t="s">
        <v>17</v>
      </c>
      <c r="B56" s="162">
        <v>48</v>
      </c>
      <c r="C56" s="162">
        <v>43</v>
      </c>
      <c r="D56" s="163">
        <v>42</v>
      </c>
      <c r="E56" s="163">
        <v>41</v>
      </c>
      <c r="F56" s="163">
        <v>40</v>
      </c>
      <c r="G56" s="163">
        <v>40</v>
      </c>
      <c r="H56" s="163">
        <v>39</v>
      </c>
      <c r="I56" s="163">
        <v>38</v>
      </c>
      <c r="J56" s="163">
        <v>37</v>
      </c>
      <c r="K56" s="163">
        <v>36</v>
      </c>
    </row>
    <row r="57" spans="1:11">
      <c r="A57" s="4" t="s">
        <v>266</v>
      </c>
      <c r="B57" s="165">
        <f>B56*100000/B58</f>
        <v>102.85420416559526</v>
      </c>
      <c r="C57" s="165">
        <f t="shared" ref="C57" si="34">C56*100000/C58</f>
        <v>92.140224565012431</v>
      </c>
      <c r="D57" s="165">
        <f>D56*100000/D58</f>
        <v>94.088129214364116</v>
      </c>
      <c r="E57" s="165">
        <f t="shared" ref="E57:K57" si="35">E56*100000/E58</f>
        <v>93.464335377390753</v>
      </c>
      <c r="F57" s="165">
        <f t="shared" si="35"/>
        <v>92.785896543725357</v>
      </c>
      <c r="G57" s="165">
        <f t="shared" si="35"/>
        <v>94.428706326723329</v>
      </c>
      <c r="H57" s="165">
        <f t="shared" si="35"/>
        <v>93.682440547681963</v>
      </c>
      <c r="I57" s="165">
        <f t="shared" si="35"/>
        <v>92.909535452322743</v>
      </c>
      <c r="J57" s="165">
        <f t="shared" si="35"/>
        <v>92.039800995024876</v>
      </c>
      <c r="K57" s="165">
        <f t="shared" si="35"/>
        <v>91.139240506329116</v>
      </c>
    </row>
    <row r="58" spans="1:11">
      <c r="A58" s="4" t="s">
        <v>101</v>
      </c>
      <c r="B58" s="162">
        <v>46668</v>
      </c>
      <c r="C58" s="162">
        <v>46668</v>
      </c>
      <c r="D58" s="163">
        <v>44639</v>
      </c>
      <c r="E58" s="163">
        <v>43867</v>
      </c>
      <c r="F58" s="163">
        <v>43110</v>
      </c>
      <c r="G58" s="163">
        <v>42360</v>
      </c>
      <c r="H58" s="163">
        <v>41630</v>
      </c>
      <c r="I58" s="163">
        <v>40900</v>
      </c>
      <c r="J58" s="163">
        <v>40200</v>
      </c>
      <c r="K58" s="163">
        <v>39500</v>
      </c>
    </row>
    <row r="59" spans="1:11">
      <c r="A59" s="6" t="s">
        <v>18</v>
      </c>
      <c r="B59" s="162">
        <v>14</v>
      </c>
      <c r="C59" s="162">
        <v>13</v>
      </c>
      <c r="D59" s="163">
        <v>9</v>
      </c>
      <c r="E59" s="163">
        <v>9</v>
      </c>
      <c r="F59" s="163">
        <v>9</v>
      </c>
      <c r="G59" s="163">
        <v>9</v>
      </c>
      <c r="H59" s="163">
        <v>9</v>
      </c>
      <c r="I59" s="163">
        <v>8</v>
      </c>
      <c r="J59" s="163">
        <v>8</v>
      </c>
      <c r="K59" s="163">
        <v>8</v>
      </c>
    </row>
    <row r="60" spans="1:11">
      <c r="A60" s="4" t="s">
        <v>266</v>
      </c>
      <c r="B60" s="165">
        <f>B59*100000/B61</f>
        <v>85.272262151297355</v>
      </c>
      <c r="C60" s="165">
        <f t="shared" ref="C60" si="36">C59*100000/C61</f>
        <v>79.18138628334755</v>
      </c>
      <c r="D60" s="165">
        <f>D59*100000/D61</f>
        <v>52.727166207745036</v>
      </c>
      <c r="E60" s="165">
        <f t="shared" ref="E60:K60" si="37">E59*100000/E61</f>
        <v>53.571428571428569</v>
      </c>
      <c r="F60" s="165">
        <f t="shared" si="37"/>
        <v>53.254437869822482</v>
      </c>
      <c r="G60" s="165">
        <f t="shared" si="37"/>
        <v>52.941176470588232</v>
      </c>
      <c r="H60" s="165">
        <f t="shared" si="37"/>
        <v>52.785923753665692</v>
      </c>
      <c r="I60" s="165">
        <f t="shared" si="37"/>
        <v>46.783625730994153</v>
      </c>
      <c r="J60" s="165">
        <f t="shared" si="37"/>
        <v>46.511627906976742</v>
      </c>
      <c r="K60" s="165">
        <f t="shared" si="37"/>
        <v>46.24277456647399</v>
      </c>
    </row>
    <row r="61" spans="1:11">
      <c r="A61" s="4" t="s">
        <v>101</v>
      </c>
      <c r="B61" s="162">
        <v>16418</v>
      </c>
      <c r="C61" s="162">
        <v>16418</v>
      </c>
      <c r="D61" s="163">
        <v>17069</v>
      </c>
      <c r="E61" s="163">
        <v>16800</v>
      </c>
      <c r="F61" s="163">
        <v>16900</v>
      </c>
      <c r="G61" s="163">
        <v>17000</v>
      </c>
      <c r="H61" s="163">
        <v>17050</v>
      </c>
      <c r="I61" s="163">
        <v>17100</v>
      </c>
      <c r="J61" s="163">
        <v>17200</v>
      </c>
      <c r="K61" s="163">
        <v>17300</v>
      </c>
    </row>
    <row r="62" spans="1:11">
      <c r="A62" s="6" t="s">
        <v>19</v>
      </c>
      <c r="B62" s="162">
        <v>32</v>
      </c>
      <c r="C62" s="162">
        <v>23</v>
      </c>
      <c r="D62" s="163">
        <v>19</v>
      </c>
      <c r="E62" s="163">
        <v>19</v>
      </c>
      <c r="F62" s="163">
        <v>18</v>
      </c>
      <c r="G62" s="163">
        <v>18</v>
      </c>
      <c r="H62" s="163">
        <v>17</v>
      </c>
      <c r="I62" s="163">
        <v>16</v>
      </c>
      <c r="J62" s="163">
        <v>16</v>
      </c>
      <c r="K62" s="163">
        <v>15</v>
      </c>
    </row>
    <row r="63" spans="1:11">
      <c r="A63" s="4" t="s">
        <v>266</v>
      </c>
      <c r="B63" s="165">
        <f>B62*100000/B64</f>
        <v>140.65934065934067</v>
      </c>
      <c r="C63" s="165">
        <f t="shared" ref="C63" si="38">C62*100000/C64</f>
        <v>101.09890109890109</v>
      </c>
      <c r="D63" s="165">
        <f>D62*100000/D64</f>
        <v>86.035138561854737</v>
      </c>
      <c r="E63" s="165">
        <f t="shared" ref="E63:K63" si="39">E62*100000/E64</f>
        <v>86.757990867579906</v>
      </c>
      <c r="F63" s="165">
        <f t="shared" si="39"/>
        <v>82.834790612057063</v>
      </c>
      <c r="G63" s="165">
        <f t="shared" si="39"/>
        <v>83.526682134570763</v>
      </c>
      <c r="H63" s="165">
        <f t="shared" si="39"/>
        <v>79.532163742690059</v>
      </c>
      <c r="I63" s="165">
        <f t="shared" si="39"/>
        <v>75.829383886255926</v>
      </c>
      <c r="J63" s="165">
        <f t="shared" si="39"/>
        <v>76.555023923444978</v>
      </c>
      <c r="K63" s="165">
        <f t="shared" si="39"/>
        <v>72.463768115942031</v>
      </c>
    </row>
    <row r="64" spans="1:11">
      <c r="A64" s="4" t="s">
        <v>101</v>
      </c>
      <c r="B64" s="162">
        <v>22750</v>
      </c>
      <c r="C64" s="162">
        <v>22750</v>
      </c>
      <c r="D64" s="163">
        <v>22084</v>
      </c>
      <c r="E64" s="163">
        <v>21900</v>
      </c>
      <c r="F64" s="163">
        <v>21730</v>
      </c>
      <c r="G64" s="163">
        <v>21550</v>
      </c>
      <c r="H64" s="163">
        <v>21375</v>
      </c>
      <c r="I64" s="163">
        <v>21100</v>
      </c>
      <c r="J64" s="163">
        <v>20900</v>
      </c>
      <c r="K64" s="163">
        <v>20700</v>
      </c>
    </row>
    <row r="65" spans="1:11">
      <c r="A65" s="6" t="s">
        <v>20</v>
      </c>
      <c r="B65" s="162">
        <v>12</v>
      </c>
      <c r="C65" s="162">
        <v>17</v>
      </c>
      <c r="D65" s="163">
        <v>21</v>
      </c>
      <c r="E65" s="163">
        <v>21</v>
      </c>
      <c r="F65" s="163">
        <v>20</v>
      </c>
      <c r="G65" s="167">
        <v>19</v>
      </c>
      <c r="H65" s="167">
        <v>19</v>
      </c>
      <c r="I65" s="167">
        <v>18</v>
      </c>
      <c r="J65" s="167">
        <v>18</v>
      </c>
      <c r="K65" s="167">
        <v>18</v>
      </c>
    </row>
    <row r="66" spans="1:11">
      <c r="A66" s="4" t="s">
        <v>266</v>
      </c>
      <c r="B66" s="165">
        <f>B65*100000/B67</f>
        <v>64.826319485711196</v>
      </c>
      <c r="C66" s="165">
        <f t="shared" ref="C66" si="40">C65*100000/C67</f>
        <v>91.837285938090858</v>
      </c>
      <c r="D66" s="165">
        <f>D65*100000/D67</f>
        <v>115.8876441697478</v>
      </c>
      <c r="E66" s="165">
        <f t="shared" ref="E66:K66" si="41">E65*100000/E67</f>
        <v>116.62779073642119</v>
      </c>
      <c r="F66" s="165">
        <f t="shared" si="41"/>
        <v>111.79429849077697</v>
      </c>
      <c r="G66" s="165">
        <f t="shared" si="41"/>
        <v>106.86164229471316</v>
      </c>
      <c r="H66" s="165">
        <f t="shared" si="41"/>
        <v>107.52688172043011</v>
      </c>
      <c r="I66" s="165">
        <f t="shared" si="41"/>
        <v>102.85714285714286</v>
      </c>
      <c r="J66" s="165">
        <f t="shared" si="41"/>
        <v>104.04624277456648</v>
      </c>
      <c r="K66" s="165">
        <f t="shared" si="41"/>
        <v>104.65116279069767</v>
      </c>
    </row>
    <row r="67" spans="1:11">
      <c r="A67" s="4" t="s">
        <v>101</v>
      </c>
      <c r="B67" s="162">
        <v>18511</v>
      </c>
      <c r="C67" s="162">
        <v>18511</v>
      </c>
      <c r="D67" s="163">
        <v>18121</v>
      </c>
      <c r="E67" s="163">
        <v>18006</v>
      </c>
      <c r="F67" s="163">
        <v>17890</v>
      </c>
      <c r="G67" s="163">
        <v>17780</v>
      </c>
      <c r="H67" s="163">
        <v>17670</v>
      </c>
      <c r="I67" s="163">
        <v>17500</v>
      </c>
      <c r="J67" s="163">
        <v>17300</v>
      </c>
      <c r="K67" s="163">
        <v>17200</v>
      </c>
    </row>
    <row r="68" spans="1:11">
      <c r="A68" s="6" t="s">
        <v>21</v>
      </c>
      <c r="B68" s="172">
        <f>B5+B8+B11+B14+B17+B20+B23+B26+B29+B32+B35+B38+B41+B44+B47+B50+B53+B56+B59+B62+B65</f>
        <v>446</v>
      </c>
      <c r="C68" s="172">
        <f t="shared" ref="C68:K68" si="42">C5+C8+C11+C14+C17+C20+C23+C26+C29+C32+C35+C38+C41+C44+C47+C50+C53+C56+C59+C62+C65</f>
        <v>437</v>
      </c>
      <c r="D68" s="172">
        <f t="shared" si="42"/>
        <v>433</v>
      </c>
      <c r="E68" s="172">
        <f t="shared" si="42"/>
        <v>431</v>
      </c>
      <c r="F68" s="172">
        <f t="shared" si="42"/>
        <v>416</v>
      </c>
      <c r="G68" s="172">
        <f t="shared" si="42"/>
        <v>406</v>
      </c>
      <c r="H68" s="172">
        <f t="shared" si="42"/>
        <v>396</v>
      </c>
      <c r="I68" s="172">
        <f t="shared" si="42"/>
        <v>382</v>
      </c>
      <c r="J68" s="172">
        <f t="shared" si="42"/>
        <v>373</v>
      </c>
      <c r="K68" s="172">
        <f t="shared" si="42"/>
        <v>364</v>
      </c>
    </row>
    <row r="69" spans="1:11">
      <c r="A69" s="4" t="s">
        <v>266</v>
      </c>
      <c r="B69" s="165">
        <f>B68*100000/B70</f>
        <v>82.088508345051494</v>
      </c>
      <c r="C69" s="165">
        <f t="shared" ref="C69:K69" si="43">C68*100000/C70</f>
        <v>80.432013782034758</v>
      </c>
      <c r="D69" s="165">
        <f t="shared" si="43"/>
        <v>81.517851091548494</v>
      </c>
      <c r="E69" s="165">
        <f t="shared" si="43"/>
        <v>81.972981248918273</v>
      </c>
      <c r="F69" s="165">
        <f t="shared" si="43"/>
        <v>79.941581152234903</v>
      </c>
      <c r="G69" s="165">
        <f t="shared" si="43"/>
        <v>78.606762892186765</v>
      </c>
      <c r="H69" s="165">
        <f t="shared" si="43"/>
        <v>77.353570277476635</v>
      </c>
      <c r="I69" s="165">
        <f t="shared" si="43"/>
        <v>75.428481162625388</v>
      </c>
      <c r="J69" s="165">
        <f t="shared" si="43"/>
        <v>74.406542988230598</v>
      </c>
      <c r="K69" s="165">
        <f t="shared" si="43"/>
        <v>73.410777670216206</v>
      </c>
    </row>
    <row r="70" spans="1:11">
      <c r="A70" s="4" t="s">
        <v>101</v>
      </c>
      <c r="B70" s="162">
        <f>B7+B10+B13+B16+B19+B22+B25+B28+B31+B34+B37+B40+B43+B46+B49+B52+B55+B58+B61+B64+B67</f>
        <v>543316</v>
      </c>
      <c r="C70" s="162">
        <f t="shared" ref="C70:K70" si="44">C7+C10+C13+C16+C19+C22+C25+C28+C31+C34+C37+C40+C43+C46+C49+C52+C55+C58+C61+C64+C67</f>
        <v>543316</v>
      </c>
      <c r="D70" s="162">
        <f t="shared" si="44"/>
        <v>531172</v>
      </c>
      <c r="E70" s="162">
        <f t="shared" si="44"/>
        <v>525783</v>
      </c>
      <c r="F70" s="162">
        <f t="shared" si="44"/>
        <v>520380</v>
      </c>
      <c r="G70" s="162">
        <f t="shared" si="44"/>
        <v>516495</v>
      </c>
      <c r="H70" s="162">
        <f t="shared" si="44"/>
        <v>511935</v>
      </c>
      <c r="I70" s="162">
        <f t="shared" si="44"/>
        <v>506440</v>
      </c>
      <c r="J70" s="162">
        <f t="shared" si="44"/>
        <v>501300</v>
      </c>
      <c r="K70" s="162">
        <f t="shared" si="44"/>
        <v>495840</v>
      </c>
    </row>
    <row r="71" spans="1:11">
      <c r="A71" s="6" t="s">
        <v>22</v>
      </c>
      <c r="B71" s="609">
        <v>34</v>
      </c>
      <c r="C71" s="609">
        <v>40</v>
      </c>
      <c r="D71" s="610">
        <v>34</v>
      </c>
      <c r="E71" s="610">
        <v>33</v>
      </c>
      <c r="F71" s="610">
        <v>33</v>
      </c>
      <c r="G71" s="174">
        <v>33</v>
      </c>
      <c r="H71" s="174">
        <v>33</v>
      </c>
      <c r="I71" s="174">
        <v>30</v>
      </c>
      <c r="J71" s="174">
        <v>30</v>
      </c>
      <c r="K71" s="174">
        <v>28</v>
      </c>
    </row>
    <row r="72" spans="1:11">
      <c r="A72" s="4" t="s">
        <v>266</v>
      </c>
      <c r="B72" s="165">
        <f>B71*100000/B73</f>
        <v>45.449684525719178</v>
      </c>
      <c r="C72" s="165">
        <f t="shared" ref="C72" si="45">C71*100000/C73</f>
        <v>50.750472613776218</v>
      </c>
      <c r="D72" s="165">
        <f>D71*100000/D73</f>
        <v>41.721886810975313</v>
      </c>
      <c r="E72" s="165">
        <f t="shared" ref="E72:K72" si="46">E71*100000/E73</f>
        <v>40.527097891362814</v>
      </c>
      <c r="F72" s="165">
        <f t="shared" si="46"/>
        <v>40.418886643395183</v>
      </c>
      <c r="G72" s="165">
        <f t="shared" si="46"/>
        <v>40.051460057771195</v>
      </c>
      <c r="H72" s="165">
        <f t="shared" si="46"/>
        <v>39.684925741085927</v>
      </c>
      <c r="I72" s="165">
        <f t="shared" si="46"/>
        <v>36.058125698626185</v>
      </c>
      <c r="J72" s="165">
        <f t="shared" si="46"/>
        <v>36.062026685899745</v>
      </c>
      <c r="K72" s="165">
        <f t="shared" si="46"/>
        <v>33.657891573506433</v>
      </c>
    </row>
    <row r="73" spans="1:11">
      <c r="A73" s="4" t="s">
        <v>101</v>
      </c>
      <c r="B73" s="610">
        <v>74808</v>
      </c>
      <c r="C73" s="610">
        <v>78817</v>
      </c>
      <c r="D73" s="610">
        <v>81492</v>
      </c>
      <c r="E73" s="610">
        <v>81427</v>
      </c>
      <c r="F73" s="610">
        <v>81645</v>
      </c>
      <c r="G73" s="174">
        <v>82394</v>
      </c>
      <c r="H73" s="174">
        <v>83155</v>
      </c>
      <c r="I73" s="174">
        <v>83199</v>
      </c>
      <c r="J73" s="174">
        <v>83190</v>
      </c>
      <c r="K73" s="174">
        <v>83190</v>
      </c>
    </row>
    <row r="74" spans="1:11">
      <c r="A74" s="6" t="s">
        <v>23</v>
      </c>
      <c r="B74" s="609">
        <v>22</v>
      </c>
      <c r="C74" s="609">
        <v>31</v>
      </c>
      <c r="D74" s="610">
        <v>35</v>
      </c>
      <c r="E74" s="610">
        <v>35</v>
      </c>
      <c r="F74" s="610">
        <v>38</v>
      </c>
      <c r="G74" s="173">
        <v>38</v>
      </c>
      <c r="H74" s="173">
        <v>37</v>
      </c>
      <c r="I74" s="173">
        <v>36</v>
      </c>
      <c r="J74" s="173">
        <v>37</v>
      </c>
      <c r="K74" s="173">
        <v>37</v>
      </c>
    </row>
    <row r="75" spans="1:11">
      <c r="A75" s="4" t="s">
        <v>266</v>
      </c>
      <c r="B75" s="165">
        <f>B74*100000/B76</f>
        <v>27.428685417913425</v>
      </c>
      <c r="C75" s="165">
        <f t="shared" ref="C75" si="47">C74*100000/C76</f>
        <v>38.68327135690933</v>
      </c>
      <c r="D75" s="165">
        <f>D74*100000/D76</f>
        <v>41.548451429860279</v>
      </c>
      <c r="E75" s="165">
        <f t="shared" ref="E75:K75" si="48">E74*100000/E76</f>
        <v>40.224336873074975</v>
      </c>
      <c r="F75" s="165">
        <f t="shared" si="48"/>
        <v>43.261458594230291</v>
      </c>
      <c r="G75" s="165">
        <f t="shared" si="48"/>
        <v>43.490203259476289</v>
      </c>
      <c r="H75" s="165">
        <f t="shared" si="48"/>
        <v>42.491616518903029</v>
      </c>
      <c r="I75" s="165">
        <f t="shared" si="48"/>
        <v>40.291441426317029</v>
      </c>
      <c r="J75" s="165">
        <f t="shared" si="48"/>
        <v>40.8266852041886</v>
      </c>
      <c r="K75" s="165">
        <f t="shared" si="48"/>
        <v>40.021200419681776</v>
      </c>
    </row>
    <row r="76" spans="1:11">
      <c r="A76" s="4" t="s">
        <v>101</v>
      </c>
      <c r="B76" s="609">
        <v>80208</v>
      </c>
      <c r="C76" s="609">
        <v>80138</v>
      </c>
      <c r="D76" s="610">
        <v>84239</v>
      </c>
      <c r="E76" s="610">
        <v>87012</v>
      </c>
      <c r="F76" s="610">
        <v>87838</v>
      </c>
      <c r="G76" s="173">
        <v>87376</v>
      </c>
      <c r="H76" s="173">
        <v>87076</v>
      </c>
      <c r="I76" s="173">
        <v>89349</v>
      </c>
      <c r="J76" s="173">
        <v>90627</v>
      </c>
      <c r="K76" s="173">
        <v>92451</v>
      </c>
    </row>
    <row r="77" spans="1:11">
      <c r="A77" s="6" t="s">
        <v>24</v>
      </c>
      <c r="B77" s="609">
        <v>12</v>
      </c>
      <c r="C77" s="609">
        <v>16</v>
      </c>
      <c r="D77" s="613">
        <v>10</v>
      </c>
      <c r="E77" s="613">
        <v>10</v>
      </c>
      <c r="F77" s="613">
        <v>10</v>
      </c>
      <c r="G77" s="174">
        <v>10</v>
      </c>
      <c r="H77" s="174">
        <v>10</v>
      </c>
      <c r="I77" s="174">
        <v>9</v>
      </c>
      <c r="J77" s="174">
        <v>9</v>
      </c>
      <c r="K77" s="174">
        <v>9</v>
      </c>
    </row>
    <row r="78" spans="1:11">
      <c r="A78" s="4" t="s">
        <v>266</v>
      </c>
      <c r="B78" s="165">
        <f>B77*100000/B79</f>
        <v>17.22133723683644</v>
      </c>
      <c r="C78" s="165">
        <f t="shared" ref="C78" si="49">C77*100000/C79</f>
        <v>22.961782982448586</v>
      </c>
      <c r="D78" s="165">
        <f>D77*100000/D79</f>
        <v>14.487924315083378</v>
      </c>
      <c r="E78" s="165">
        <f t="shared" ref="E78:K78" si="50">E77*100000/E79</f>
        <v>14.798153190481829</v>
      </c>
      <c r="F78" s="165">
        <f t="shared" si="50"/>
        <v>14.815253785297342</v>
      </c>
      <c r="G78" s="165">
        <f t="shared" si="50"/>
        <v>14.652444027663813</v>
      </c>
      <c r="H78" s="165">
        <f t="shared" si="50"/>
        <v>14.575984607760255</v>
      </c>
      <c r="I78" s="165">
        <f t="shared" si="50"/>
        <v>13.118386146984228</v>
      </c>
      <c r="J78" s="165">
        <f t="shared" si="50"/>
        <v>13.119916032537391</v>
      </c>
      <c r="K78" s="165">
        <f t="shared" si="50"/>
        <v>13.119916032537391</v>
      </c>
    </row>
    <row r="79" spans="1:11">
      <c r="A79" s="4" t="s">
        <v>101</v>
      </c>
      <c r="B79" s="609">
        <v>69681</v>
      </c>
      <c r="C79" s="609">
        <v>69681</v>
      </c>
      <c r="D79" s="610">
        <v>69023</v>
      </c>
      <c r="E79" s="610">
        <v>67576</v>
      </c>
      <c r="F79" s="610">
        <v>67498</v>
      </c>
      <c r="G79" s="173">
        <v>68248</v>
      </c>
      <c r="H79" s="173">
        <v>68606</v>
      </c>
      <c r="I79" s="173">
        <v>68606</v>
      </c>
      <c r="J79" s="173">
        <v>68598</v>
      </c>
      <c r="K79" s="173">
        <v>68598</v>
      </c>
    </row>
    <row r="80" spans="1:11">
      <c r="A80" s="6" t="s">
        <v>25</v>
      </c>
      <c r="B80" s="609">
        <v>21</v>
      </c>
      <c r="C80" s="609">
        <v>28</v>
      </c>
      <c r="D80" s="610">
        <v>25</v>
      </c>
      <c r="E80" s="610">
        <v>25</v>
      </c>
      <c r="F80" s="610">
        <v>25</v>
      </c>
      <c r="G80" s="174">
        <v>24</v>
      </c>
      <c r="H80" s="174">
        <v>24</v>
      </c>
      <c r="I80" s="174">
        <v>23</v>
      </c>
      <c r="J80" s="174">
        <v>20</v>
      </c>
      <c r="K80" s="174">
        <v>19</v>
      </c>
    </row>
    <row r="81" spans="1:11">
      <c r="A81" s="4" t="s">
        <v>266</v>
      </c>
      <c r="B81" s="165">
        <f>B80*100000/B82</f>
        <v>48.749912946584026</v>
      </c>
      <c r="C81" s="165">
        <f t="shared" ref="C81" si="51">C80*100000/C82</f>
        <v>65.650644783118409</v>
      </c>
      <c r="D81" s="165">
        <f>D80*100000/D82</f>
        <v>56.12680167033362</v>
      </c>
      <c r="E81" s="165">
        <f t="shared" ref="E81:K81" si="52">E80*100000/E82</f>
        <v>55.047891665749205</v>
      </c>
      <c r="F81" s="165">
        <f t="shared" si="52"/>
        <v>54.189968353058482</v>
      </c>
      <c r="G81" s="165">
        <f t="shared" si="52"/>
        <v>51.19017148707448</v>
      </c>
      <c r="H81" s="165">
        <f t="shared" si="52"/>
        <v>51.138906053568007</v>
      </c>
      <c r="I81" s="165">
        <f t="shared" si="52"/>
        <v>49.008118301336005</v>
      </c>
      <c r="J81" s="165">
        <f t="shared" si="52"/>
        <v>42.623020693476548</v>
      </c>
      <c r="K81" s="165">
        <f t="shared" si="52"/>
        <v>40.49186965880272</v>
      </c>
    </row>
    <row r="82" spans="1:11">
      <c r="A82" s="4" t="s">
        <v>101</v>
      </c>
      <c r="B82" s="609">
        <v>43077</v>
      </c>
      <c r="C82" s="609">
        <v>42650</v>
      </c>
      <c r="D82" s="610">
        <v>44542</v>
      </c>
      <c r="E82" s="610">
        <v>45415</v>
      </c>
      <c r="F82" s="610">
        <v>46134</v>
      </c>
      <c r="G82" s="174">
        <v>46884</v>
      </c>
      <c r="H82" s="174">
        <v>46931</v>
      </c>
      <c r="I82" s="174">
        <v>46931</v>
      </c>
      <c r="J82" s="174">
        <v>46923</v>
      </c>
      <c r="K82" s="174">
        <v>46923</v>
      </c>
    </row>
    <row r="83" spans="1:11">
      <c r="A83" s="6" t="s">
        <v>26</v>
      </c>
      <c r="B83" s="609">
        <v>12</v>
      </c>
      <c r="C83" s="609">
        <v>13</v>
      </c>
      <c r="D83" s="610">
        <v>12</v>
      </c>
      <c r="E83" s="610">
        <v>12</v>
      </c>
      <c r="F83" s="610">
        <v>12</v>
      </c>
      <c r="G83" s="173">
        <v>12</v>
      </c>
      <c r="H83" s="173">
        <v>12</v>
      </c>
      <c r="I83" s="173">
        <v>11</v>
      </c>
      <c r="J83" s="173">
        <v>11</v>
      </c>
      <c r="K83" s="173">
        <v>11</v>
      </c>
    </row>
    <row r="84" spans="1:11">
      <c r="A84" s="4" t="s">
        <v>266</v>
      </c>
      <c r="B84" s="165">
        <f>B83*100000/B85</f>
        <v>41.156497582055771</v>
      </c>
      <c r="C84" s="165">
        <f t="shared" ref="C84" si="53">C83*100000/C85</f>
        <v>42.653717435527263</v>
      </c>
      <c r="D84" s="165">
        <f>D83*100000/D85</f>
        <v>42.25649693640397</v>
      </c>
      <c r="E84" s="165">
        <f t="shared" ref="E84:K84" si="54">E83*100000/E85</f>
        <v>40.572066132467796</v>
      </c>
      <c r="F84" s="165">
        <f t="shared" si="54"/>
        <v>39.251602773779929</v>
      </c>
      <c r="G84" s="165">
        <f t="shared" si="54"/>
        <v>38.311729774599321</v>
      </c>
      <c r="H84" s="165">
        <f t="shared" si="54"/>
        <v>36.946950337140919</v>
      </c>
      <c r="I84" s="165">
        <f t="shared" si="54"/>
        <v>33.868037809045845</v>
      </c>
      <c r="J84" s="165">
        <f t="shared" si="54"/>
        <v>33.859697725243947</v>
      </c>
      <c r="K84" s="165">
        <f t="shared" si="54"/>
        <v>33.859697725243947</v>
      </c>
    </row>
    <row r="85" spans="1:11">
      <c r="A85" s="4" t="s">
        <v>101</v>
      </c>
      <c r="B85" s="609">
        <v>29157</v>
      </c>
      <c r="C85" s="609">
        <v>30478</v>
      </c>
      <c r="D85" s="610">
        <v>28398</v>
      </c>
      <c r="E85" s="610">
        <v>29577</v>
      </c>
      <c r="F85" s="610">
        <v>30572</v>
      </c>
      <c r="G85" s="173">
        <v>31322</v>
      </c>
      <c r="H85" s="173">
        <v>32479</v>
      </c>
      <c r="I85" s="173">
        <v>32479</v>
      </c>
      <c r="J85" s="173">
        <v>32487</v>
      </c>
      <c r="K85" s="173">
        <v>32487</v>
      </c>
    </row>
    <row r="86" spans="1:11">
      <c r="A86" s="6" t="s">
        <v>27</v>
      </c>
      <c r="B86" s="609">
        <v>39</v>
      </c>
      <c r="C86" s="609">
        <v>39</v>
      </c>
      <c r="D86" s="613">
        <v>44</v>
      </c>
      <c r="E86" s="613">
        <v>43</v>
      </c>
      <c r="F86" s="613">
        <v>43</v>
      </c>
      <c r="G86" s="173">
        <v>43</v>
      </c>
      <c r="H86" s="173">
        <v>42</v>
      </c>
      <c r="I86" s="173">
        <v>40</v>
      </c>
      <c r="J86" s="173">
        <v>39</v>
      </c>
      <c r="K86" s="173">
        <v>39</v>
      </c>
    </row>
    <row r="87" spans="1:11">
      <c r="A87" s="4" t="s">
        <v>266</v>
      </c>
      <c r="B87" s="165">
        <f>B86*100000/B88</f>
        <v>46.72225416906268</v>
      </c>
      <c r="C87" s="165">
        <f t="shared" ref="C87" si="55">C86*100000/C88</f>
        <v>45.021125297254869</v>
      </c>
      <c r="D87" s="165">
        <f>D86*100000/D88</f>
        <v>50.860584203164919</v>
      </c>
      <c r="E87" s="165">
        <f t="shared" ref="E87:K87" si="56">E86*100000/E88</f>
        <v>49.225556077066614</v>
      </c>
      <c r="F87" s="165">
        <f t="shared" si="56"/>
        <v>49.171517112831481</v>
      </c>
      <c r="G87" s="165">
        <f t="shared" si="56"/>
        <v>49.132188439081801</v>
      </c>
      <c r="H87" s="165">
        <f t="shared" si="56"/>
        <v>47.758750085283481</v>
      </c>
      <c r="I87" s="165">
        <f t="shared" si="56"/>
        <v>45.392646391284615</v>
      </c>
      <c r="J87" s="165">
        <f t="shared" si="56"/>
        <v>44.271395003008188</v>
      </c>
      <c r="K87" s="165">
        <f t="shared" si="56"/>
        <v>44.273405305997343</v>
      </c>
    </row>
    <row r="88" spans="1:11">
      <c r="A88" s="4" t="s">
        <v>101</v>
      </c>
      <c r="B88" s="609">
        <v>83472</v>
      </c>
      <c r="C88" s="609">
        <v>86626</v>
      </c>
      <c r="D88" s="610">
        <v>86511</v>
      </c>
      <c r="E88" s="610">
        <v>87353</v>
      </c>
      <c r="F88" s="610">
        <v>87449</v>
      </c>
      <c r="G88" s="173">
        <v>87519</v>
      </c>
      <c r="H88" s="173">
        <v>87942</v>
      </c>
      <c r="I88" s="173">
        <v>88120</v>
      </c>
      <c r="J88" s="173">
        <v>88093</v>
      </c>
      <c r="K88" s="173">
        <v>88089</v>
      </c>
    </row>
    <row r="89" spans="1:11">
      <c r="A89" s="6" t="s">
        <v>28</v>
      </c>
      <c r="B89" s="172">
        <f t="shared" ref="B89:C89" si="57">B71+B74+B77+B80+B83+B86</f>
        <v>140</v>
      </c>
      <c r="C89" s="172">
        <f t="shared" si="57"/>
        <v>167</v>
      </c>
      <c r="D89" s="172">
        <f>D71+D74+D77+D80+D83+D86</f>
        <v>160</v>
      </c>
      <c r="E89" s="172">
        <f t="shared" ref="E89:K89" si="58">E71+E74+E77+E80+E83+E86</f>
        <v>158</v>
      </c>
      <c r="F89" s="172">
        <f t="shared" si="58"/>
        <v>161</v>
      </c>
      <c r="G89" s="172">
        <f t="shared" si="58"/>
        <v>160</v>
      </c>
      <c r="H89" s="172">
        <f t="shared" si="58"/>
        <v>158</v>
      </c>
      <c r="I89" s="172">
        <f t="shared" si="58"/>
        <v>149</v>
      </c>
      <c r="J89" s="172">
        <f t="shared" si="58"/>
        <v>146</v>
      </c>
      <c r="K89" s="172">
        <f t="shared" si="58"/>
        <v>143</v>
      </c>
    </row>
    <row r="90" spans="1:11">
      <c r="A90" s="4" t="s">
        <v>266</v>
      </c>
      <c r="B90" s="165">
        <f>B89*100000/B91</f>
        <v>34.730663702983364</v>
      </c>
      <c r="C90" s="165">
        <f>C89*100000/C91</f>
        <v>41.428720274273012</v>
      </c>
      <c r="D90" s="165">
        <f>D89*100000/D91</f>
        <v>40.588018924163826</v>
      </c>
      <c r="E90" s="165">
        <f t="shared" ref="E90:K90" si="59">E89*100000/E91</f>
        <v>39.66261672858721</v>
      </c>
      <c r="F90" s="165">
        <f t="shared" si="59"/>
        <v>40.13601372103227</v>
      </c>
      <c r="G90" s="165">
        <f t="shared" si="59"/>
        <v>39.629170041338178</v>
      </c>
      <c r="H90" s="165">
        <f t="shared" si="59"/>
        <v>38.898148398898051</v>
      </c>
      <c r="I90" s="165">
        <f t="shared" si="59"/>
        <v>36.458486263225375</v>
      </c>
      <c r="J90" s="165">
        <f t="shared" si="59"/>
        <v>35.616879473455668</v>
      </c>
      <c r="K90" s="165">
        <f t="shared" si="59"/>
        <v>34.730823970583238</v>
      </c>
    </row>
    <row r="91" spans="1:11">
      <c r="A91" s="4" t="s">
        <v>101</v>
      </c>
      <c r="B91" s="610">
        <v>403102</v>
      </c>
      <c r="C91" s="610">
        <v>403102</v>
      </c>
      <c r="D91" s="610">
        <v>394205</v>
      </c>
      <c r="E91" s="610">
        <v>398360</v>
      </c>
      <c r="F91" s="610">
        <v>401136</v>
      </c>
      <c r="G91" s="610">
        <v>403743</v>
      </c>
      <c r="H91" s="610">
        <v>406189</v>
      </c>
      <c r="I91" s="610">
        <v>408684</v>
      </c>
      <c r="J91" s="610">
        <v>409918</v>
      </c>
      <c r="K91" s="610">
        <v>411738</v>
      </c>
    </row>
    <row r="92" spans="1:11">
      <c r="A92" s="6" t="s">
        <v>29</v>
      </c>
      <c r="B92" s="172">
        <f>B68+B89</f>
        <v>586</v>
      </c>
      <c r="C92" s="172">
        <f t="shared" ref="C92:K92" si="60">C68+C89</f>
        <v>604</v>
      </c>
      <c r="D92" s="172">
        <f t="shared" si="60"/>
        <v>593</v>
      </c>
      <c r="E92" s="172">
        <f t="shared" si="60"/>
        <v>589</v>
      </c>
      <c r="F92" s="172">
        <f t="shared" si="60"/>
        <v>577</v>
      </c>
      <c r="G92" s="172">
        <f t="shared" si="60"/>
        <v>566</v>
      </c>
      <c r="H92" s="172">
        <f t="shared" si="60"/>
        <v>554</v>
      </c>
      <c r="I92" s="172">
        <f t="shared" si="60"/>
        <v>531</v>
      </c>
      <c r="J92" s="172">
        <f t="shared" si="60"/>
        <v>519</v>
      </c>
      <c r="K92" s="172">
        <f t="shared" si="60"/>
        <v>507</v>
      </c>
    </row>
    <row r="93" spans="1:11">
      <c r="A93" s="4" t="s">
        <v>101</v>
      </c>
      <c r="B93" s="162">
        <v>971391</v>
      </c>
      <c r="C93" s="162">
        <v>971391</v>
      </c>
      <c r="D93" s="162">
        <v>971700</v>
      </c>
      <c r="E93" s="162">
        <v>970300</v>
      </c>
      <c r="F93" s="162">
        <v>968200</v>
      </c>
      <c r="G93" s="162">
        <v>965800</v>
      </c>
      <c r="H93" s="162">
        <v>963000</v>
      </c>
      <c r="I93" s="162">
        <v>959800</v>
      </c>
      <c r="J93" s="162">
        <v>956300</v>
      </c>
      <c r="K93" s="162">
        <v>952500</v>
      </c>
    </row>
    <row r="94" spans="1:11" ht="29.25" customHeight="1">
      <c r="A94" s="177" t="s">
        <v>276</v>
      </c>
      <c r="B94" s="165">
        <v>61.1</v>
      </c>
      <c r="C94" s="616">
        <v>63.9</v>
      </c>
      <c r="D94" s="165">
        <f>D95*100000/D93</f>
        <v>61.95327776062571</v>
      </c>
      <c r="E94" s="165">
        <f t="shared" ref="E94:K94" si="61">E95*100000/E93</f>
        <v>61.012058126352677</v>
      </c>
      <c r="F94" s="165">
        <f t="shared" si="61"/>
        <v>60.008262755629005</v>
      </c>
      <c r="G94" s="165">
        <f t="shared" si="61"/>
        <v>59.018430316835783</v>
      </c>
      <c r="H94" s="165">
        <f t="shared" si="61"/>
        <v>58.047767393561784</v>
      </c>
      <c r="I94" s="616">
        <v>56</v>
      </c>
      <c r="J94" s="165">
        <f t="shared" si="61"/>
        <v>55.003659939349575</v>
      </c>
      <c r="K94" s="165">
        <f t="shared" si="61"/>
        <v>53.963254593175854</v>
      </c>
    </row>
    <row r="95" spans="1:11">
      <c r="A95" s="178" t="s">
        <v>267</v>
      </c>
      <c r="B95" s="615">
        <v>594</v>
      </c>
      <c r="C95" s="615">
        <v>621</v>
      </c>
      <c r="D95" s="179">
        <v>602</v>
      </c>
      <c r="E95" s="179">
        <v>592</v>
      </c>
      <c r="F95" s="179">
        <v>581</v>
      </c>
      <c r="G95" s="179">
        <v>570</v>
      </c>
      <c r="H95" s="179">
        <v>559</v>
      </c>
      <c r="I95" s="179">
        <v>537</v>
      </c>
      <c r="J95" s="179">
        <v>526</v>
      </c>
      <c r="K95" s="179">
        <v>514</v>
      </c>
    </row>
    <row r="96" spans="1:11">
      <c r="C96" s="1">
        <v>62.9</v>
      </c>
      <c r="I96" s="1">
        <v>56</v>
      </c>
    </row>
  </sheetData>
  <mergeCells count="3">
    <mergeCell ref="B1:K1"/>
    <mergeCell ref="B3:C3"/>
    <mergeCell ref="D3:K3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BW42"/>
  <sheetViews>
    <sheetView workbookViewId="0">
      <selection activeCell="AA48" sqref="AA48:AA49"/>
    </sheetView>
  </sheetViews>
  <sheetFormatPr defaultRowHeight="15"/>
  <cols>
    <col min="1" max="1" width="21.5703125" customWidth="1"/>
    <col min="2" max="8" width="0" hidden="1" customWidth="1"/>
    <col min="12" max="18" width="0" hidden="1" customWidth="1"/>
    <col min="20" max="26" width="0" hidden="1" customWidth="1"/>
    <col min="28" max="34" width="0" hidden="1" customWidth="1"/>
    <col min="36" max="42" width="0" hidden="1" customWidth="1"/>
    <col min="44" max="50" width="0" hidden="1" customWidth="1"/>
    <col min="52" max="58" width="0" hidden="1" customWidth="1"/>
    <col min="60" max="74" width="0" hidden="1" customWidth="1"/>
  </cols>
  <sheetData>
    <row r="1" spans="1:75" ht="15.75">
      <c r="A1" s="785" t="s">
        <v>35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  <c r="AN1" s="785"/>
      <c r="AO1" s="785"/>
      <c r="AP1" s="785"/>
      <c r="AQ1" s="785"/>
      <c r="AR1" s="785"/>
      <c r="AS1" s="785"/>
      <c r="AT1" s="785"/>
      <c r="AU1" s="785"/>
      <c r="AV1" s="785"/>
      <c r="AW1" s="785"/>
      <c r="AX1" s="785"/>
      <c r="AY1" s="785"/>
      <c r="AZ1" s="785"/>
      <c r="BA1" s="785"/>
      <c r="BB1" s="785"/>
      <c r="BC1" s="785"/>
      <c r="BD1" s="785"/>
      <c r="BE1" s="785"/>
      <c r="BF1" s="785"/>
      <c r="BG1" s="785"/>
      <c r="BH1" s="785"/>
      <c r="BI1" s="785"/>
      <c r="BJ1" s="785"/>
      <c r="BK1" s="785"/>
      <c r="BL1" s="785"/>
      <c r="BM1" s="785"/>
      <c r="BN1" s="785"/>
      <c r="BO1" s="785"/>
      <c r="BP1" s="785"/>
      <c r="BQ1" s="785"/>
      <c r="BR1" s="785"/>
      <c r="BS1" s="785"/>
      <c r="BT1" s="785"/>
      <c r="BU1" s="785"/>
      <c r="BV1" s="785"/>
      <c r="BW1" s="785"/>
    </row>
    <row r="2" spans="1:75" s="2" customFormat="1" ht="35.25" customHeight="1">
      <c r="A2" s="794" t="s">
        <v>196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794"/>
      <c r="BG2" s="794"/>
      <c r="BH2" s="794"/>
      <c r="BI2" s="794"/>
      <c r="BJ2" s="794"/>
      <c r="BK2" s="794"/>
      <c r="BL2" s="794"/>
      <c r="BM2" s="794"/>
      <c r="BN2" s="794"/>
      <c r="BO2" s="794"/>
      <c r="BP2" s="794"/>
      <c r="BQ2" s="794"/>
      <c r="BR2" s="794"/>
      <c r="BS2" s="794"/>
      <c r="BT2" s="794"/>
      <c r="BU2" s="794"/>
      <c r="BV2" s="794"/>
      <c r="BW2" s="794"/>
    </row>
    <row r="3" spans="1:75" ht="15.75" customHeight="1">
      <c r="A3" s="802" t="s">
        <v>398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802"/>
      <c r="AL3" s="802"/>
      <c r="AM3" s="802"/>
      <c r="AN3" s="802"/>
      <c r="AO3" s="802"/>
      <c r="AP3" s="802"/>
      <c r="AQ3" s="802"/>
      <c r="AR3" s="802"/>
      <c r="AS3" s="802"/>
      <c r="AT3" s="802"/>
      <c r="AU3" s="802"/>
      <c r="AV3" s="802"/>
      <c r="AW3" s="802"/>
      <c r="AX3" s="802"/>
      <c r="AY3" s="802"/>
      <c r="AZ3" s="802"/>
      <c r="BA3" s="802"/>
      <c r="BB3" s="802"/>
      <c r="BC3" s="802"/>
      <c r="BD3" s="802"/>
      <c r="BE3" s="802"/>
      <c r="BF3" s="802"/>
      <c r="BG3" s="802"/>
      <c r="BH3" s="802"/>
      <c r="BI3" s="802"/>
      <c r="BJ3" s="802"/>
      <c r="BK3" s="802"/>
      <c r="BL3" s="802"/>
      <c r="BM3" s="802"/>
      <c r="BN3" s="802"/>
      <c r="BO3" s="802"/>
      <c r="BP3" s="802"/>
      <c r="BQ3" s="802"/>
      <c r="BR3" s="802"/>
      <c r="BS3" s="802"/>
      <c r="BT3" s="802"/>
      <c r="BU3" s="802"/>
      <c r="BV3" s="802"/>
      <c r="BW3" s="802"/>
    </row>
    <row r="4" spans="1:75" ht="31.5" customHeight="1">
      <c r="A4" s="118" t="s">
        <v>199</v>
      </c>
      <c r="B4" s="759" t="s">
        <v>200</v>
      </c>
      <c r="C4" s="760"/>
      <c r="D4" s="760"/>
      <c r="E4" s="761"/>
      <c r="F4" s="119">
        <v>2013</v>
      </c>
      <c r="G4" s="120"/>
      <c r="H4" s="120"/>
      <c r="I4" s="114">
        <v>2011</v>
      </c>
      <c r="J4" s="114">
        <v>2012</v>
      </c>
      <c r="K4" s="114">
        <v>2013</v>
      </c>
      <c r="L4" s="759" t="s">
        <v>201</v>
      </c>
      <c r="M4" s="760"/>
      <c r="N4" s="760"/>
      <c r="O4" s="761"/>
      <c r="P4" s="756">
        <v>2014</v>
      </c>
      <c r="Q4" s="757"/>
      <c r="R4" s="757"/>
      <c r="S4" s="758"/>
      <c r="T4" s="759" t="s">
        <v>202</v>
      </c>
      <c r="U4" s="760"/>
      <c r="V4" s="760"/>
      <c r="W4" s="761"/>
      <c r="X4" s="756">
        <v>2015</v>
      </c>
      <c r="Y4" s="757"/>
      <c r="Z4" s="757"/>
      <c r="AA4" s="758"/>
      <c r="AB4" s="759" t="s">
        <v>203</v>
      </c>
      <c r="AC4" s="760"/>
      <c r="AD4" s="760"/>
      <c r="AE4" s="761"/>
      <c r="AF4" s="756">
        <v>2016</v>
      </c>
      <c r="AG4" s="757"/>
      <c r="AH4" s="757"/>
      <c r="AI4" s="758"/>
      <c r="AJ4" s="759" t="s">
        <v>204</v>
      </c>
      <c r="AK4" s="760"/>
      <c r="AL4" s="760"/>
      <c r="AM4" s="761"/>
      <c r="AN4" s="756">
        <v>2017</v>
      </c>
      <c r="AO4" s="757"/>
      <c r="AP4" s="757"/>
      <c r="AQ4" s="758"/>
      <c r="AR4" s="759" t="s">
        <v>205</v>
      </c>
      <c r="AS4" s="760"/>
      <c r="AT4" s="760"/>
      <c r="AU4" s="761"/>
      <c r="AV4" s="756">
        <v>2018</v>
      </c>
      <c r="AW4" s="757"/>
      <c r="AX4" s="757"/>
      <c r="AY4" s="758"/>
      <c r="AZ4" s="759" t="s">
        <v>206</v>
      </c>
      <c r="BA4" s="760"/>
      <c r="BB4" s="760"/>
      <c r="BC4" s="761"/>
      <c r="BD4" s="756">
        <v>2019</v>
      </c>
      <c r="BE4" s="757"/>
      <c r="BF4" s="757"/>
      <c r="BG4" s="758"/>
      <c r="BH4" s="759" t="s">
        <v>207</v>
      </c>
      <c r="BI4" s="760"/>
      <c r="BJ4" s="760"/>
      <c r="BK4" s="760"/>
      <c r="BL4" s="760"/>
      <c r="BM4" s="760"/>
      <c r="BN4" s="760"/>
      <c r="BO4" s="760"/>
      <c r="BP4" s="760"/>
      <c r="BQ4" s="760"/>
      <c r="BR4" s="760"/>
      <c r="BS4" s="761"/>
      <c r="BT4" s="756">
        <v>2020</v>
      </c>
      <c r="BU4" s="757"/>
      <c r="BV4" s="757"/>
      <c r="BW4" s="758"/>
    </row>
    <row r="5" spans="1:75">
      <c r="A5" s="79" t="s">
        <v>0</v>
      </c>
      <c r="B5" s="80">
        <v>23026</v>
      </c>
      <c r="C5" s="78">
        <v>16808.98</v>
      </c>
      <c r="D5" s="78">
        <v>6217.02</v>
      </c>
      <c r="E5" s="78">
        <v>870.38279999999997</v>
      </c>
      <c r="F5" s="99">
        <v>13450.453691999999</v>
      </c>
      <c r="G5" s="78">
        <v>4908.2129495999998</v>
      </c>
      <c r="H5" s="78">
        <v>18358.666641600001</v>
      </c>
      <c r="I5" s="115"/>
      <c r="J5" s="115"/>
      <c r="K5" s="101">
        <v>79.730160000000012</v>
      </c>
      <c r="L5" s="80">
        <v>22814</v>
      </c>
      <c r="M5" s="78">
        <v>17019.243999999999</v>
      </c>
      <c r="N5" s="78">
        <v>5794.7559999999994</v>
      </c>
      <c r="O5" s="78">
        <v>811.26583999999991</v>
      </c>
      <c r="P5" s="99">
        <v>13765.652766799998</v>
      </c>
      <c r="Q5" s="78">
        <v>4574.8439668799992</v>
      </c>
      <c r="R5" s="78">
        <v>18340.496733679996</v>
      </c>
      <c r="S5" s="101">
        <v>80.391411999999988</v>
      </c>
      <c r="T5" s="80">
        <v>22605</v>
      </c>
      <c r="U5" s="78">
        <v>16366.02</v>
      </c>
      <c r="V5" s="78">
        <v>6238.98</v>
      </c>
      <c r="W5" s="78">
        <v>873.45720000000006</v>
      </c>
      <c r="X5" s="99">
        <v>13442.198879999998</v>
      </c>
      <c r="Y5" s="78">
        <v>4925.5499303999995</v>
      </c>
      <c r="Z5" s="78">
        <v>18367.748810399997</v>
      </c>
      <c r="AA5" s="101">
        <v>81.25524799999998</v>
      </c>
      <c r="AB5" s="80">
        <v>22300</v>
      </c>
      <c r="AC5" s="78">
        <v>16056</v>
      </c>
      <c r="AD5" s="78">
        <v>6244</v>
      </c>
      <c r="AE5" s="78">
        <v>874.16</v>
      </c>
      <c r="AF5" s="99">
        <v>13359.394800000002</v>
      </c>
      <c r="AG5" s="78">
        <v>4929.5131199999996</v>
      </c>
      <c r="AH5" s="78">
        <v>18288.907920000001</v>
      </c>
      <c r="AI5" s="101">
        <v>82.013040000000004</v>
      </c>
      <c r="AJ5" s="80">
        <v>22190</v>
      </c>
      <c r="AK5" s="78">
        <v>15932.42</v>
      </c>
      <c r="AL5" s="78">
        <v>6257.58</v>
      </c>
      <c r="AM5" s="78">
        <v>876.06119999999999</v>
      </c>
      <c r="AN5" s="99">
        <v>13423.769491999999</v>
      </c>
      <c r="AO5" s="78">
        <v>4940.2342583999998</v>
      </c>
      <c r="AP5" s="78">
        <v>18364.003750399999</v>
      </c>
      <c r="AQ5" s="101">
        <v>82.758015999999998</v>
      </c>
      <c r="AR5" s="80">
        <v>21900</v>
      </c>
      <c r="AS5" s="78">
        <v>15658.5</v>
      </c>
      <c r="AT5" s="78">
        <v>6241.5</v>
      </c>
      <c r="AU5" s="78">
        <v>873.81</v>
      </c>
      <c r="AV5" s="99">
        <v>13359.18615</v>
      </c>
      <c r="AW5" s="78">
        <v>4927.5394200000001</v>
      </c>
      <c r="AX5" s="78">
        <v>18286.725569999999</v>
      </c>
      <c r="AY5" s="101">
        <v>83.501029999999986</v>
      </c>
      <c r="AZ5" s="80">
        <v>21700</v>
      </c>
      <c r="BA5" s="78">
        <v>15450.4</v>
      </c>
      <c r="BB5" s="78">
        <v>6249.6</v>
      </c>
      <c r="BC5" s="78">
        <v>874.94400000000007</v>
      </c>
      <c r="BD5" s="99">
        <v>13186.93376</v>
      </c>
      <c r="BE5" s="78">
        <v>4933.9342079999997</v>
      </c>
      <c r="BF5" s="78">
        <v>18120.867967999999</v>
      </c>
      <c r="BG5" s="101">
        <v>83.506304</v>
      </c>
      <c r="BH5" s="80">
        <v>21500</v>
      </c>
      <c r="BI5" s="78">
        <v>15243.5</v>
      </c>
      <c r="BJ5" s="81">
        <v>6256.5</v>
      </c>
      <c r="BK5" s="75">
        <v>27</v>
      </c>
      <c r="BL5" s="75">
        <v>25.4</v>
      </c>
      <c r="BM5" s="75">
        <v>27.6</v>
      </c>
      <c r="BN5" s="75">
        <v>28</v>
      </c>
      <c r="BO5" s="75">
        <v>28.2</v>
      </c>
      <c r="BP5" s="75">
        <v>28.5</v>
      </c>
      <c r="BQ5" s="75">
        <v>28.8</v>
      </c>
      <c r="BR5" s="75">
        <v>29.1</v>
      </c>
      <c r="BS5" s="100">
        <v>875.91</v>
      </c>
      <c r="BT5" s="100">
        <v>13015.607649999998</v>
      </c>
      <c r="BU5" s="100">
        <v>4939.3816200000001</v>
      </c>
      <c r="BV5" s="100">
        <v>17954.989269999998</v>
      </c>
      <c r="BW5" s="103">
        <v>83.511578</v>
      </c>
    </row>
    <row r="6" spans="1:75">
      <c r="A6" s="79" t="s">
        <v>1</v>
      </c>
      <c r="B6" s="80">
        <v>9161</v>
      </c>
      <c r="C6" s="78">
        <v>6779.1399999999994</v>
      </c>
      <c r="D6" s="78">
        <v>2381.86</v>
      </c>
      <c r="E6" s="78">
        <v>333.46039999999999</v>
      </c>
      <c r="F6" s="99">
        <v>5417.7787559999988</v>
      </c>
      <c r="G6" s="78">
        <v>1880.4308328000002</v>
      </c>
      <c r="H6" s="78">
        <v>7298.2095887999985</v>
      </c>
      <c r="I6" s="115"/>
      <c r="J6" s="115"/>
      <c r="K6" s="101">
        <v>79.66607999999998</v>
      </c>
      <c r="L6" s="80">
        <v>8933</v>
      </c>
      <c r="M6" s="78">
        <v>6771.2139999999999</v>
      </c>
      <c r="N6" s="78">
        <v>2161.7860000000001</v>
      </c>
      <c r="O6" s="78">
        <v>302.65003999999999</v>
      </c>
      <c r="P6" s="99">
        <v>5468.8058258000001</v>
      </c>
      <c r="Q6" s="78">
        <v>1706.68681128</v>
      </c>
      <c r="R6" s="78">
        <v>7175.4926370800003</v>
      </c>
      <c r="S6" s="101">
        <v>80.325676000000001</v>
      </c>
      <c r="T6" s="80">
        <v>8710</v>
      </c>
      <c r="U6" s="78">
        <v>6401.85</v>
      </c>
      <c r="V6" s="78">
        <v>2308.15</v>
      </c>
      <c r="W6" s="78">
        <v>323.14100000000002</v>
      </c>
      <c r="X6" s="99">
        <v>5250.7363999999998</v>
      </c>
      <c r="Y6" s="78">
        <v>1822.2382619999998</v>
      </c>
      <c r="Z6" s="78">
        <v>7072.9746619999996</v>
      </c>
      <c r="AA6" s="101">
        <v>81.205219999999983</v>
      </c>
      <c r="AB6" s="80">
        <v>8500</v>
      </c>
      <c r="AC6" s="78">
        <v>6222</v>
      </c>
      <c r="AD6" s="78">
        <v>2278</v>
      </c>
      <c r="AE6" s="78">
        <v>318.92</v>
      </c>
      <c r="AF6" s="99">
        <v>5168.9826000000003</v>
      </c>
      <c r="AG6" s="78">
        <v>1798.43544</v>
      </c>
      <c r="AH6" s="78">
        <v>6967.4180400000005</v>
      </c>
      <c r="AI6" s="101">
        <v>81.969623999999996</v>
      </c>
      <c r="AJ6" s="80">
        <v>8300</v>
      </c>
      <c r="AK6" s="78">
        <v>6059</v>
      </c>
      <c r="AL6" s="78">
        <v>2241</v>
      </c>
      <c r="AM6" s="78">
        <v>313.74</v>
      </c>
      <c r="AN6" s="99">
        <v>5097.0133999999998</v>
      </c>
      <c r="AO6" s="78">
        <v>1769.22468</v>
      </c>
      <c r="AP6" s="78">
        <v>6866.2380800000001</v>
      </c>
      <c r="AQ6" s="101">
        <v>82.725759999999994</v>
      </c>
      <c r="AR6" s="80">
        <v>8100</v>
      </c>
      <c r="AS6" s="78">
        <v>5888.7</v>
      </c>
      <c r="AT6" s="78">
        <v>2211.3000000000002</v>
      </c>
      <c r="AU6" s="78">
        <v>309.58200000000005</v>
      </c>
      <c r="AV6" s="99">
        <v>5016.09753</v>
      </c>
      <c r="AW6" s="78">
        <v>1745.777124</v>
      </c>
      <c r="AX6" s="78">
        <v>6761.8746540000002</v>
      </c>
      <c r="AY6" s="101">
        <v>83.479934</v>
      </c>
      <c r="AZ6" s="80">
        <v>7900</v>
      </c>
      <c r="BA6" s="78">
        <v>5719.6</v>
      </c>
      <c r="BB6" s="78">
        <v>2180.4</v>
      </c>
      <c r="BC6" s="78">
        <v>305.25600000000003</v>
      </c>
      <c r="BD6" s="99">
        <v>4873.9492399999999</v>
      </c>
      <c r="BE6" s="78">
        <v>1721.382192</v>
      </c>
      <c r="BF6" s="78">
        <v>6595.3314319999999</v>
      </c>
      <c r="BG6" s="101">
        <v>83.485208</v>
      </c>
      <c r="BH6" s="80">
        <v>7700</v>
      </c>
      <c r="BI6" s="78">
        <v>5513.2</v>
      </c>
      <c r="BJ6" s="81">
        <v>2186.8000000000002</v>
      </c>
      <c r="BK6" s="75">
        <v>26</v>
      </c>
      <c r="BL6" s="74">
        <v>24.2</v>
      </c>
      <c r="BM6" s="75">
        <v>26.5</v>
      </c>
      <c r="BN6" s="75">
        <v>26.8</v>
      </c>
      <c r="BO6" s="75">
        <v>27</v>
      </c>
      <c r="BP6" s="75">
        <v>27.3</v>
      </c>
      <c r="BQ6" s="75">
        <v>27.6</v>
      </c>
      <c r="BR6" s="75">
        <v>28.4</v>
      </c>
      <c r="BS6" s="100">
        <v>306.15200000000004</v>
      </c>
      <c r="BT6" s="100">
        <v>4703.0090799999998</v>
      </c>
      <c r="BU6" s="100">
        <v>1726.4348639999998</v>
      </c>
      <c r="BV6" s="100">
        <v>6429.4439439999996</v>
      </c>
      <c r="BW6" s="103">
        <v>83.499272000000005</v>
      </c>
    </row>
    <row r="7" spans="1:75">
      <c r="A7" s="79" t="s">
        <v>2</v>
      </c>
      <c r="B7" s="80">
        <v>24390</v>
      </c>
      <c r="C7" s="78">
        <v>18536.400000000001</v>
      </c>
      <c r="D7" s="78">
        <v>5853.6</v>
      </c>
      <c r="E7" s="78">
        <v>819.50400000000013</v>
      </c>
      <c r="F7" s="99">
        <v>14777.998560000002</v>
      </c>
      <c r="G7" s="78">
        <v>4621.3001279999999</v>
      </c>
      <c r="H7" s="78">
        <v>19399.298688000003</v>
      </c>
      <c r="I7" s="115"/>
      <c r="J7" s="115"/>
      <c r="K7" s="101">
        <v>79.537920000000014</v>
      </c>
      <c r="L7" s="80">
        <v>24039</v>
      </c>
      <c r="M7" s="78">
        <v>18678.303</v>
      </c>
      <c r="N7" s="78">
        <v>5360.697000000001</v>
      </c>
      <c r="O7" s="78">
        <v>750.4975800000002</v>
      </c>
      <c r="P7" s="99">
        <v>15052.305914100001</v>
      </c>
      <c r="Q7" s="78">
        <v>4232.1630675599999</v>
      </c>
      <c r="R7" s="78">
        <v>19284.46898166</v>
      </c>
      <c r="S7" s="101">
        <v>80.221593999999996</v>
      </c>
      <c r="T7" s="80">
        <v>23700</v>
      </c>
      <c r="U7" s="78">
        <v>17869.8</v>
      </c>
      <c r="V7" s="78">
        <v>5830.2</v>
      </c>
      <c r="W7" s="78">
        <v>816.22800000000007</v>
      </c>
      <c r="X7" s="99">
        <v>14622.331200000001</v>
      </c>
      <c r="Y7" s="78">
        <v>4602.8262960000002</v>
      </c>
      <c r="Z7" s="78">
        <v>19225.157496</v>
      </c>
      <c r="AA7" s="101">
        <v>81.118808000000001</v>
      </c>
      <c r="AB7" s="80">
        <v>23600</v>
      </c>
      <c r="AC7" s="78">
        <v>17723.599999999999</v>
      </c>
      <c r="AD7" s="78">
        <v>5876.4</v>
      </c>
      <c r="AE7" s="78">
        <v>822.69599999999991</v>
      </c>
      <c r="AF7" s="99">
        <v>14689.307879999997</v>
      </c>
      <c r="AG7" s="78">
        <v>4639.3002719999995</v>
      </c>
      <c r="AH7" s="78">
        <v>19328.608151999997</v>
      </c>
      <c r="AI7" s="101">
        <v>81.900881999999982</v>
      </c>
      <c r="AJ7" s="80">
        <v>23360</v>
      </c>
      <c r="AK7" s="78">
        <v>17496.64</v>
      </c>
      <c r="AL7" s="78">
        <v>5863.36</v>
      </c>
      <c r="AM7" s="78">
        <v>820.8703999999999</v>
      </c>
      <c r="AN7" s="99">
        <v>14683.801664000001</v>
      </c>
      <c r="AO7" s="78">
        <v>4629.0054528000001</v>
      </c>
      <c r="AP7" s="78">
        <v>19312.807116800002</v>
      </c>
      <c r="AQ7" s="101">
        <v>82.674688000000003</v>
      </c>
      <c r="AR7" s="80">
        <v>23000</v>
      </c>
      <c r="AS7" s="78">
        <v>17158</v>
      </c>
      <c r="AT7" s="78">
        <v>5842</v>
      </c>
      <c r="AU7" s="78">
        <v>817.88</v>
      </c>
      <c r="AV7" s="99">
        <v>14580.560199999998</v>
      </c>
      <c r="AW7" s="78">
        <v>4612.1421599999994</v>
      </c>
      <c r="AX7" s="78">
        <v>19192.702359999996</v>
      </c>
      <c r="AY7" s="101">
        <v>83.446531999999976</v>
      </c>
      <c r="AZ7" s="80">
        <v>22700</v>
      </c>
      <c r="BA7" s="78">
        <v>16866.099999999999</v>
      </c>
      <c r="BB7" s="78">
        <v>5833.9</v>
      </c>
      <c r="BC7" s="78">
        <v>816.74599999999987</v>
      </c>
      <c r="BD7" s="99">
        <v>14337.812589999998</v>
      </c>
      <c r="BE7" s="78">
        <v>4605.7473719999989</v>
      </c>
      <c r="BF7" s="78">
        <v>18943.559961999996</v>
      </c>
      <c r="BG7" s="101">
        <v>83.451805999999976</v>
      </c>
      <c r="BH7" s="80">
        <v>22350</v>
      </c>
      <c r="BI7" s="78">
        <v>16494.3</v>
      </c>
      <c r="BJ7" s="81">
        <v>5855.7</v>
      </c>
      <c r="BK7" s="75">
        <v>24</v>
      </c>
      <c r="BL7" s="75">
        <v>22.3</v>
      </c>
      <c r="BM7" s="75">
        <v>24.6</v>
      </c>
      <c r="BN7" s="75">
        <v>24.9</v>
      </c>
      <c r="BO7" s="75">
        <v>25.1</v>
      </c>
      <c r="BP7" s="75">
        <v>25.4</v>
      </c>
      <c r="BQ7" s="75">
        <v>25.7</v>
      </c>
      <c r="BR7" s="75">
        <v>26.2</v>
      </c>
      <c r="BS7" s="100">
        <v>819.798</v>
      </c>
      <c r="BT7" s="100">
        <v>14030.48517</v>
      </c>
      <c r="BU7" s="100">
        <v>4622.958036</v>
      </c>
      <c r="BV7" s="100">
        <v>18653.443206</v>
      </c>
      <c r="BW7" s="103">
        <v>83.460595999999995</v>
      </c>
    </row>
    <row r="8" spans="1:75">
      <c r="A8" s="79" t="s">
        <v>3</v>
      </c>
      <c r="B8" s="82">
        <v>26575</v>
      </c>
      <c r="C8" s="78">
        <v>18735.375</v>
      </c>
      <c r="D8" s="78">
        <v>7839.625</v>
      </c>
      <c r="E8" s="78">
        <v>1097.5474999999999</v>
      </c>
      <c r="F8" s="99">
        <v>15041.636025</v>
      </c>
      <c r="G8" s="78">
        <v>6189.2271449999998</v>
      </c>
      <c r="H8" s="78">
        <v>21230.863170000001</v>
      </c>
      <c r="I8" s="115"/>
      <c r="J8" s="115"/>
      <c r="K8" s="101">
        <v>79.890360000000015</v>
      </c>
      <c r="L8" s="82">
        <v>26075</v>
      </c>
      <c r="M8" s="78">
        <v>18643.625</v>
      </c>
      <c r="N8" s="78">
        <v>7431.375</v>
      </c>
      <c r="O8" s="78">
        <v>1040.3924999999999</v>
      </c>
      <c r="P8" s="99">
        <v>15139.418787500001</v>
      </c>
      <c r="Q8" s="78">
        <v>5866.9219349999994</v>
      </c>
      <c r="R8" s="78">
        <v>21006.340722500001</v>
      </c>
      <c r="S8" s="101">
        <v>80.561230000000009</v>
      </c>
      <c r="T8" s="82">
        <v>25775</v>
      </c>
      <c r="U8" s="78">
        <v>17913.625</v>
      </c>
      <c r="V8" s="78">
        <v>7861.375</v>
      </c>
      <c r="W8" s="78">
        <v>1100.5925</v>
      </c>
      <c r="X8" s="99">
        <v>14771.136999999999</v>
      </c>
      <c r="Y8" s="78">
        <v>6206.3983349999999</v>
      </c>
      <c r="Z8" s="78">
        <v>20977.535335</v>
      </c>
      <c r="AA8" s="101">
        <v>81.387140000000002</v>
      </c>
      <c r="AB8" s="82">
        <v>25200</v>
      </c>
      <c r="AC8" s="78">
        <v>17413.2</v>
      </c>
      <c r="AD8" s="78">
        <v>7786.8</v>
      </c>
      <c r="AE8" s="78">
        <v>1090.152</v>
      </c>
      <c r="AF8" s="99">
        <v>14546.203560000002</v>
      </c>
      <c r="AG8" s="78">
        <v>6147.5228639999996</v>
      </c>
      <c r="AH8" s="78">
        <v>20693.726424</v>
      </c>
      <c r="AI8" s="101">
        <v>82.117962000000006</v>
      </c>
      <c r="AJ8" s="82">
        <v>24410</v>
      </c>
      <c r="AK8" s="78">
        <v>16818.489999999998</v>
      </c>
      <c r="AL8" s="78">
        <v>7591.51</v>
      </c>
      <c r="AM8" s="78">
        <v>1062.8114</v>
      </c>
      <c r="AN8" s="99">
        <v>14226.914473999997</v>
      </c>
      <c r="AO8" s="78">
        <v>5993.3453147999999</v>
      </c>
      <c r="AP8" s="78">
        <v>20220.259788799998</v>
      </c>
      <c r="AQ8" s="101">
        <v>82.835967999999994</v>
      </c>
      <c r="AR8" s="82">
        <v>23500</v>
      </c>
      <c r="AS8" s="78">
        <v>16121</v>
      </c>
      <c r="AT8" s="78">
        <v>7379</v>
      </c>
      <c r="AU8" s="78">
        <v>1033.06</v>
      </c>
      <c r="AV8" s="99">
        <v>13809.1499</v>
      </c>
      <c r="AW8" s="78">
        <v>5825.5729200000005</v>
      </c>
      <c r="AX8" s="78">
        <v>19634.722820000003</v>
      </c>
      <c r="AY8" s="101">
        <v>83.552012000000019</v>
      </c>
      <c r="AZ8" s="82">
        <v>22700</v>
      </c>
      <c r="BA8" s="78">
        <v>15458.7</v>
      </c>
      <c r="BB8" s="78">
        <v>7241.3</v>
      </c>
      <c r="BC8" s="78">
        <v>1013.7819999999999</v>
      </c>
      <c r="BD8" s="99">
        <v>13251.44053</v>
      </c>
      <c r="BE8" s="78">
        <v>5716.8615239999999</v>
      </c>
      <c r="BF8" s="78">
        <v>18968.302054</v>
      </c>
      <c r="BG8" s="101">
        <v>83.560801999999995</v>
      </c>
      <c r="BH8" s="82">
        <v>21830</v>
      </c>
      <c r="BI8" s="78">
        <v>14757.08</v>
      </c>
      <c r="BJ8" s="81">
        <v>7072.92</v>
      </c>
      <c r="BK8" s="75">
        <v>29.5</v>
      </c>
      <c r="BL8" s="75">
        <v>28.5</v>
      </c>
      <c r="BM8" s="75">
        <v>30.5</v>
      </c>
      <c r="BN8" s="75">
        <v>30.9</v>
      </c>
      <c r="BO8" s="75">
        <v>31.1</v>
      </c>
      <c r="BP8" s="75">
        <v>31.4</v>
      </c>
      <c r="BQ8" s="75">
        <v>31.9</v>
      </c>
      <c r="BR8" s="75">
        <v>32.4</v>
      </c>
      <c r="BS8" s="100">
        <v>990.2088</v>
      </c>
      <c r="BT8" s="100">
        <v>12659.313052000001</v>
      </c>
      <c r="BU8" s="100">
        <v>5583.9288815999998</v>
      </c>
      <c r="BV8" s="100">
        <v>18243.241933600002</v>
      </c>
      <c r="BW8" s="103">
        <v>83.569592</v>
      </c>
    </row>
    <row r="9" spans="1:75">
      <c r="A9" s="79" t="s">
        <v>4</v>
      </c>
      <c r="B9" s="82">
        <v>18097</v>
      </c>
      <c r="C9" s="78">
        <v>12731.2395</v>
      </c>
      <c r="D9" s="78">
        <v>5365.7604999999994</v>
      </c>
      <c r="E9" s="78">
        <v>751.20646999999997</v>
      </c>
      <c r="F9" s="99">
        <v>10223.3373333</v>
      </c>
      <c r="G9" s="78">
        <v>4236.1605995399996</v>
      </c>
      <c r="H9" s="78">
        <v>14459.49793284</v>
      </c>
      <c r="I9" s="115"/>
      <c r="J9" s="115"/>
      <c r="K9" s="101">
        <v>79.899972000000005</v>
      </c>
      <c r="L9" s="82">
        <v>17834</v>
      </c>
      <c r="M9" s="78">
        <v>12751.310000000001</v>
      </c>
      <c r="N9" s="78">
        <v>5082.6899999999996</v>
      </c>
      <c r="O9" s="78">
        <v>711.57659999999987</v>
      </c>
      <c r="P9" s="99">
        <v>10354.607657</v>
      </c>
      <c r="Q9" s="78">
        <v>4012.6821012</v>
      </c>
      <c r="R9" s="78">
        <v>14367.289758200001</v>
      </c>
      <c r="S9" s="101">
        <v>80.561230000000009</v>
      </c>
      <c r="T9" s="82">
        <v>17575</v>
      </c>
      <c r="U9" s="78">
        <v>12232.2</v>
      </c>
      <c r="V9" s="78">
        <v>5342.8</v>
      </c>
      <c r="W9" s="78">
        <v>747.99199999999996</v>
      </c>
      <c r="X9" s="99">
        <v>10084.9568</v>
      </c>
      <c r="Y9" s="78">
        <v>4218.0337439999994</v>
      </c>
      <c r="Z9" s="78">
        <v>14302.990544</v>
      </c>
      <c r="AA9" s="101">
        <v>81.382592000000002</v>
      </c>
      <c r="AB9" s="82">
        <v>17300</v>
      </c>
      <c r="AC9" s="78">
        <v>12006.2</v>
      </c>
      <c r="AD9" s="78">
        <v>5293.8</v>
      </c>
      <c r="AE9" s="78">
        <v>741.13199999999995</v>
      </c>
      <c r="AF9" s="99">
        <v>10025.180460000001</v>
      </c>
      <c r="AG9" s="78">
        <v>4179.3492240000005</v>
      </c>
      <c r="AH9" s="78">
        <v>14204.529684000001</v>
      </c>
      <c r="AI9" s="101">
        <v>82.107108000000011</v>
      </c>
      <c r="AJ9" s="82">
        <v>17085</v>
      </c>
      <c r="AK9" s="78">
        <v>11822.82</v>
      </c>
      <c r="AL9" s="78">
        <v>5262.18</v>
      </c>
      <c r="AM9" s="78">
        <v>736.70519999999999</v>
      </c>
      <c r="AN9" s="99">
        <v>9996.7615319999986</v>
      </c>
      <c r="AO9" s="78">
        <v>4154.3858663999999</v>
      </c>
      <c r="AP9" s="78">
        <v>14151.147398399999</v>
      </c>
      <c r="AQ9" s="101">
        <v>82.82790399999999</v>
      </c>
      <c r="AR9" s="82">
        <v>16800</v>
      </c>
      <c r="AS9" s="78">
        <v>11575.2</v>
      </c>
      <c r="AT9" s="78">
        <v>5224.8</v>
      </c>
      <c r="AU9" s="78">
        <v>731.47199999999998</v>
      </c>
      <c r="AV9" s="99">
        <v>9910.9768800000002</v>
      </c>
      <c r="AW9" s="78">
        <v>4124.8751040000006</v>
      </c>
      <c r="AX9" s="78">
        <v>14035.851984000001</v>
      </c>
      <c r="AY9" s="101">
        <v>83.546738000000005</v>
      </c>
      <c r="AZ9" s="82">
        <v>16600</v>
      </c>
      <c r="BA9" s="78">
        <v>11371</v>
      </c>
      <c r="BB9" s="78">
        <v>5229</v>
      </c>
      <c r="BC9" s="78">
        <v>732.06</v>
      </c>
      <c r="BD9" s="99">
        <v>9741.7349000000013</v>
      </c>
      <c r="BE9" s="78">
        <v>4128.1909200000009</v>
      </c>
      <c r="BF9" s="78">
        <v>13869.925820000002</v>
      </c>
      <c r="BG9" s="101">
        <v>83.553770000000014</v>
      </c>
      <c r="BH9" s="82">
        <v>16300</v>
      </c>
      <c r="BI9" s="78">
        <v>11084</v>
      </c>
      <c r="BJ9" s="81">
        <v>5216</v>
      </c>
      <c r="BK9" s="75">
        <v>29.65</v>
      </c>
      <c r="BL9" s="75">
        <v>28.5</v>
      </c>
      <c r="BM9" s="75">
        <v>30.4</v>
      </c>
      <c r="BN9" s="75">
        <v>30.6</v>
      </c>
      <c r="BO9" s="75">
        <v>30.8</v>
      </c>
      <c r="BP9" s="75">
        <v>31.1</v>
      </c>
      <c r="BQ9" s="75">
        <v>31.5</v>
      </c>
      <c r="BR9" s="75">
        <v>32</v>
      </c>
      <c r="BS9" s="100">
        <v>730.24</v>
      </c>
      <c r="BT9" s="100">
        <v>9502.7696000000014</v>
      </c>
      <c r="BU9" s="100">
        <v>4117.9276799999998</v>
      </c>
      <c r="BV9" s="100">
        <v>13620.69728</v>
      </c>
      <c r="BW9" s="103">
        <v>83.562560000000005</v>
      </c>
    </row>
    <row r="10" spans="1:75">
      <c r="A10" s="79" t="s">
        <v>5</v>
      </c>
      <c r="B10" s="80">
        <v>49403</v>
      </c>
      <c r="C10" s="78">
        <v>37052.25</v>
      </c>
      <c r="D10" s="78">
        <v>12350.75</v>
      </c>
      <c r="E10" s="78">
        <v>1729.105</v>
      </c>
      <c r="F10" s="99">
        <v>29575.105949999997</v>
      </c>
      <c r="G10" s="78">
        <v>9750.6701100000009</v>
      </c>
      <c r="H10" s="78">
        <v>39325.776059999997</v>
      </c>
      <c r="I10" s="115"/>
      <c r="J10" s="115"/>
      <c r="K10" s="101">
        <v>79.60199999999999</v>
      </c>
      <c r="L10" s="80">
        <v>49294</v>
      </c>
      <c r="M10" s="78">
        <v>37463.440000000002</v>
      </c>
      <c r="N10" s="78">
        <v>11830.56</v>
      </c>
      <c r="O10" s="78">
        <v>1656.2783999999999</v>
      </c>
      <c r="P10" s="99">
        <v>30250.347568000001</v>
      </c>
      <c r="Q10" s="78">
        <v>9339.9905087999996</v>
      </c>
      <c r="R10" s="78">
        <v>39590.338076799999</v>
      </c>
      <c r="S10" s="101">
        <v>80.314720000000008</v>
      </c>
      <c r="T10" s="80">
        <v>49185</v>
      </c>
      <c r="U10" s="78">
        <v>36642.824999999997</v>
      </c>
      <c r="V10" s="78">
        <v>12542.174999999999</v>
      </c>
      <c r="W10" s="78">
        <v>1755.9044999999999</v>
      </c>
      <c r="X10" s="99">
        <v>30016.621799999997</v>
      </c>
      <c r="Y10" s="78">
        <v>9901.7963189999973</v>
      </c>
      <c r="Z10" s="78">
        <v>39918.418118999994</v>
      </c>
      <c r="AA10" s="101">
        <v>81.159739999999999</v>
      </c>
      <c r="AB10" s="80">
        <v>49000</v>
      </c>
      <c r="AC10" s="78">
        <v>36309</v>
      </c>
      <c r="AD10" s="78">
        <v>12691</v>
      </c>
      <c r="AE10" s="78">
        <v>1776.74</v>
      </c>
      <c r="AF10" s="99">
        <v>30129.869700000003</v>
      </c>
      <c r="AG10" s="78">
        <v>10019.29068</v>
      </c>
      <c r="AH10" s="78">
        <v>40149.160380000001</v>
      </c>
      <c r="AI10" s="101">
        <v>81.937061999999997</v>
      </c>
      <c r="AJ10" s="80">
        <v>48970</v>
      </c>
      <c r="AK10" s="78">
        <v>36188.83</v>
      </c>
      <c r="AL10" s="78">
        <v>12781.17</v>
      </c>
      <c r="AM10" s="78">
        <v>1789.3638000000001</v>
      </c>
      <c r="AN10" s="99">
        <v>30408.479758000005</v>
      </c>
      <c r="AO10" s="78">
        <v>10090.478091599998</v>
      </c>
      <c r="AP10" s="78">
        <v>40498.957849600003</v>
      </c>
      <c r="AQ10" s="101">
        <v>82.701568000000009</v>
      </c>
      <c r="AR10" s="80">
        <v>48800</v>
      </c>
      <c r="AS10" s="78">
        <v>35916.800000000003</v>
      </c>
      <c r="AT10" s="78">
        <v>12883.2</v>
      </c>
      <c r="AU10" s="78">
        <v>1803.6480000000001</v>
      </c>
      <c r="AV10" s="99">
        <v>30559.457920000004</v>
      </c>
      <c r="AW10" s="78">
        <v>10171.028736</v>
      </c>
      <c r="AX10" s="78">
        <v>40730.486656000008</v>
      </c>
      <c r="AY10" s="101">
        <v>83.464112000000014</v>
      </c>
      <c r="AZ10" s="80">
        <v>48700</v>
      </c>
      <c r="BA10" s="78">
        <v>35697.1</v>
      </c>
      <c r="BB10" s="78">
        <v>13002.9</v>
      </c>
      <c r="BC10" s="78">
        <v>1820.4059999999999</v>
      </c>
      <c r="BD10" s="99">
        <v>30384.061490000004</v>
      </c>
      <c r="BE10" s="78">
        <v>10265.529491999998</v>
      </c>
      <c r="BF10" s="78">
        <v>40649.590982000002</v>
      </c>
      <c r="BG10" s="101">
        <v>83.469386000000014</v>
      </c>
      <c r="BH10" s="80">
        <v>48600</v>
      </c>
      <c r="BI10" s="78">
        <v>35380.800000000003</v>
      </c>
      <c r="BJ10" s="81">
        <v>13219.2</v>
      </c>
      <c r="BK10" s="75">
        <v>25</v>
      </c>
      <c r="BL10" s="75">
        <v>24</v>
      </c>
      <c r="BM10" s="75">
        <v>25.5</v>
      </c>
      <c r="BN10" s="75">
        <v>25.9</v>
      </c>
      <c r="BO10" s="75">
        <v>26.1</v>
      </c>
      <c r="BP10" s="75">
        <v>26.4</v>
      </c>
      <c r="BQ10" s="75">
        <v>26.7</v>
      </c>
      <c r="BR10" s="75">
        <v>27.2</v>
      </c>
      <c r="BS10" s="100">
        <v>1850.6880000000001</v>
      </c>
      <c r="BT10" s="100">
        <v>30134.09952</v>
      </c>
      <c r="BU10" s="100">
        <v>10436.294016</v>
      </c>
      <c r="BV10" s="100">
        <v>40570.393536000003</v>
      </c>
      <c r="BW10" s="103">
        <v>83.478176000000005</v>
      </c>
    </row>
    <row r="11" spans="1:75">
      <c r="A11" s="79" t="s">
        <v>6</v>
      </c>
      <c r="B11" s="80">
        <v>27708</v>
      </c>
      <c r="C11" s="78">
        <v>19118.52</v>
      </c>
      <c r="D11" s="78">
        <v>8589.48</v>
      </c>
      <c r="E11" s="78">
        <v>1202.5272</v>
      </c>
      <c r="F11" s="99">
        <v>15381.431208</v>
      </c>
      <c r="G11" s="78">
        <v>6781.2226703999995</v>
      </c>
      <c r="H11" s="78">
        <v>22162.6538784</v>
      </c>
      <c r="I11" s="115"/>
      <c r="J11" s="115"/>
      <c r="K11" s="101">
        <v>79.98648</v>
      </c>
      <c r="L11" s="80">
        <v>27400</v>
      </c>
      <c r="M11" s="78">
        <v>19180</v>
      </c>
      <c r="N11" s="78">
        <v>8220</v>
      </c>
      <c r="O11" s="78">
        <v>1150.8</v>
      </c>
      <c r="P11" s="99">
        <v>15606.766000000001</v>
      </c>
      <c r="Q11" s="78">
        <v>6489.525599999999</v>
      </c>
      <c r="R11" s="78">
        <v>22096.2916</v>
      </c>
      <c r="S11" s="101">
        <v>80.6434</v>
      </c>
      <c r="T11" s="80">
        <v>27100</v>
      </c>
      <c r="U11" s="78">
        <v>18563.5</v>
      </c>
      <c r="V11" s="78">
        <v>8536.5</v>
      </c>
      <c r="W11" s="78">
        <v>1195.1099999999999</v>
      </c>
      <c r="X11" s="99">
        <v>15328.843999999999</v>
      </c>
      <c r="Y11" s="78">
        <v>6739.3960199999992</v>
      </c>
      <c r="Z11" s="78">
        <v>22068.240019999997</v>
      </c>
      <c r="AA11" s="101">
        <v>81.43262</v>
      </c>
      <c r="AB11" s="80">
        <v>26800</v>
      </c>
      <c r="AC11" s="78">
        <v>18277.599999999999</v>
      </c>
      <c r="AD11" s="78">
        <v>8522.4</v>
      </c>
      <c r="AE11" s="78">
        <v>1193.136</v>
      </c>
      <c r="AF11" s="99">
        <v>15288.076079999997</v>
      </c>
      <c r="AG11" s="78">
        <v>6728.2643519999992</v>
      </c>
      <c r="AH11" s="78">
        <v>22016.340431999997</v>
      </c>
      <c r="AI11" s="101">
        <v>82.15052399999999</v>
      </c>
      <c r="AJ11" s="80">
        <v>26505</v>
      </c>
      <c r="AK11" s="78">
        <v>18023.400000000001</v>
      </c>
      <c r="AL11" s="78">
        <v>8481.6</v>
      </c>
      <c r="AM11" s="78">
        <v>1187.424</v>
      </c>
      <c r="AN11" s="99">
        <v>15266.031840000001</v>
      </c>
      <c r="AO11" s="78">
        <v>6696.0535680000003</v>
      </c>
      <c r="AP11" s="78">
        <v>21962.085408000003</v>
      </c>
      <c r="AQ11" s="101">
        <v>82.860160000000008</v>
      </c>
      <c r="AR11" s="80">
        <v>26200</v>
      </c>
      <c r="AS11" s="78">
        <v>17737.400000000001</v>
      </c>
      <c r="AT11" s="78">
        <v>8462.5999999999985</v>
      </c>
      <c r="AU11" s="78">
        <v>1184.7639999999999</v>
      </c>
      <c r="AV11" s="99">
        <v>15213.719060000001</v>
      </c>
      <c r="AW11" s="78">
        <v>6681.0534479999988</v>
      </c>
      <c r="AX11" s="78">
        <v>21894.772508000002</v>
      </c>
      <c r="AY11" s="101">
        <v>83.567834000000005</v>
      </c>
      <c r="AZ11" s="80">
        <v>25900</v>
      </c>
      <c r="BA11" s="78">
        <v>17404.800000000003</v>
      </c>
      <c r="BB11" s="78">
        <v>8495.1999999999989</v>
      </c>
      <c r="BC11" s="78">
        <v>1189.328</v>
      </c>
      <c r="BD11" s="99">
        <v>14939.555120000003</v>
      </c>
      <c r="BE11" s="78">
        <v>6706.7904959999987</v>
      </c>
      <c r="BF11" s="78">
        <v>21646.345616000002</v>
      </c>
      <c r="BG11" s="101">
        <v>83.57662400000001</v>
      </c>
      <c r="BH11" s="80">
        <v>25600</v>
      </c>
      <c r="BI11" s="78">
        <v>17152</v>
      </c>
      <c r="BJ11" s="81">
        <v>8448</v>
      </c>
      <c r="BK11" s="75">
        <v>31</v>
      </c>
      <c r="BL11" s="75">
        <v>30</v>
      </c>
      <c r="BM11" s="75">
        <v>31.5</v>
      </c>
      <c r="BN11" s="75">
        <v>31.8</v>
      </c>
      <c r="BO11" s="75">
        <v>32</v>
      </c>
      <c r="BP11" s="75">
        <v>32.299999999999997</v>
      </c>
      <c r="BQ11" s="75">
        <v>32.799999999999997</v>
      </c>
      <c r="BR11" s="75">
        <v>33</v>
      </c>
      <c r="BS11" s="100">
        <v>1182.72</v>
      </c>
      <c r="BT11" s="100">
        <v>14726.988800000001</v>
      </c>
      <c r="BU11" s="100">
        <v>6669.527039999999</v>
      </c>
      <c r="BV11" s="100">
        <v>21396.51584</v>
      </c>
      <c r="BW11" s="103">
        <v>83.580139999999986</v>
      </c>
    </row>
    <row r="12" spans="1:75">
      <c r="A12" s="79" t="s">
        <v>7</v>
      </c>
      <c r="B12" s="83">
        <v>40617</v>
      </c>
      <c r="C12" s="78">
        <v>29447.325000000001</v>
      </c>
      <c r="D12" s="78">
        <v>11169.674999999999</v>
      </c>
      <c r="E12" s="78">
        <v>1563.7544999999998</v>
      </c>
      <c r="F12" s="99">
        <v>23578.777754999999</v>
      </c>
      <c r="G12" s="78">
        <v>8818.2350189999997</v>
      </c>
      <c r="H12" s="78">
        <v>32397.012773999999</v>
      </c>
      <c r="I12" s="115"/>
      <c r="J12" s="115"/>
      <c r="K12" s="101">
        <v>79.762200000000007</v>
      </c>
      <c r="L12" s="83">
        <v>41000</v>
      </c>
      <c r="M12" s="78">
        <v>30094</v>
      </c>
      <c r="N12" s="78">
        <v>10906</v>
      </c>
      <c r="O12" s="78">
        <v>1526.84</v>
      </c>
      <c r="P12" s="99">
        <v>24377.361799999999</v>
      </c>
      <c r="Q12" s="78">
        <v>8610.0688799999989</v>
      </c>
      <c r="R12" s="78">
        <v>32987.430679999998</v>
      </c>
      <c r="S12" s="101">
        <v>80.457148000000004</v>
      </c>
      <c r="T12" s="83">
        <v>41500</v>
      </c>
      <c r="U12" s="78">
        <v>29921.5</v>
      </c>
      <c r="V12" s="78">
        <v>11578.5</v>
      </c>
      <c r="W12" s="78">
        <v>1620.99</v>
      </c>
      <c r="X12" s="99">
        <v>24585.596000000001</v>
      </c>
      <c r="Y12" s="78">
        <v>9140.9941799999997</v>
      </c>
      <c r="Z12" s="78">
        <v>33726.590179999999</v>
      </c>
      <c r="AA12" s="101">
        <v>81.268892000000008</v>
      </c>
      <c r="AB12" s="83">
        <v>41800</v>
      </c>
      <c r="AC12" s="78">
        <v>29970.6</v>
      </c>
      <c r="AD12" s="78">
        <v>11829.4</v>
      </c>
      <c r="AE12" s="78">
        <v>1656.116</v>
      </c>
      <c r="AF12" s="99">
        <v>24946.912980000001</v>
      </c>
      <c r="AG12" s="78">
        <v>9339.0747119999996</v>
      </c>
      <c r="AH12" s="78">
        <v>34285.987692000002</v>
      </c>
      <c r="AI12" s="101">
        <v>82.023894000000013</v>
      </c>
      <c r="AJ12" s="83">
        <v>42000</v>
      </c>
      <c r="AK12" s="78">
        <v>30030</v>
      </c>
      <c r="AL12" s="78">
        <v>11970</v>
      </c>
      <c r="AM12" s="78">
        <v>1675.8</v>
      </c>
      <c r="AN12" s="99">
        <v>25311.678000000004</v>
      </c>
      <c r="AO12" s="78">
        <v>9450.0756000000001</v>
      </c>
      <c r="AP12" s="78">
        <v>34761.753600000004</v>
      </c>
      <c r="AQ12" s="101">
        <v>82.766080000000002</v>
      </c>
      <c r="AR12" s="83">
        <v>42500</v>
      </c>
      <c r="AS12" s="78">
        <v>30260</v>
      </c>
      <c r="AT12" s="78">
        <v>12240</v>
      </c>
      <c r="AU12" s="78">
        <v>1713.6</v>
      </c>
      <c r="AV12" s="99">
        <v>25826.944</v>
      </c>
      <c r="AW12" s="78">
        <v>9663.2351999999992</v>
      </c>
      <c r="AX12" s="78">
        <v>35490.179199999999</v>
      </c>
      <c r="AY12" s="101">
        <v>83.506304</v>
      </c>
      <c r="AZ12" s="83">
        <v>42800</v>
      </c>
      <c r="BA12" s="78">
        <v>30345.200000000001</v>
      </c>
      <c r="BB12" s="78">
        <v>12454.8</v>
      </c>
      <c r="BC12" s="78">
        <v>1743.6719999999998</v>
      </c>
      <c r="BD12" s="99">
        <v>25910.139879999999</v>
      </c>
      <c r="BE12" s="78">
        <v>9832.8155039999983</v>
      </c>
      <c r="BF12" s="78">
        <v>35742.955384000001</v>
      </c>
      <c r="BG12" s="101">
        <v>83.511578</v>
      </c>
      <c r="BH12" s="83">
        <v>43000</v>
      </c>
      <c r="BI12" s="78">
        <v>30401</v>
      </c>
      <c r="BJ12" s="81">
        <v>12599</v>
      </c>
      <c r="BK12" s="75">
        <v>27.5</v>
      </c>
      <c r="BL12" s="75">
        <v>26.6</v>
      </c>
      <c r="BM12" s="75">
        <v>27.9</v>
      </c>
      <c r="BN12" s="75">
        <v>28.3</v>
      </c>
      <c r="BO12" s="75">
        <v>28.5</v>
      </c>
      <c r="BP12" s="75">
        <v>28.8</v>
      </c>
      <c r="BQ12" s="75">
        <v>29.1</v>
      </c>
      <c r="BR12" s="75">
        <v>29.3</v>
      </c>
      <c r="BS12" s="100">
        <v>1763.86</v>
      </c>
      <c r="BT12" s="100">
        <v>25964.831900000001</v>
      </c>
      <c r="BU12" s="100">
        <v>9946.658519999999</v>
      </c>
      <c r="BV12" s="100">
        <v>35911.490420000002</v>
      </c>
      <c r="BW12" s="103">
        <v>83.515094000000005</v>
      </c>
    </row>
    <row r="13" spans="1:75">
      <c r="A13" s="79" t="s">
        <v>8</v>
      </c>
      <c r="B13" s="80">
        <v>58901</v>
      </c>
      <c r="C13" s="78">
        <v>45177.066999999995</v>
      </c>
      <c r="D13" s="78">
        <v>13723.933000000001</v>
      </c>
      <c r="E13" s="78">
        <v>1921.3506200000002</v>
      </c>
      <c r="F13" s="99">
        <v>35987.439001799998</v>
      </c>
      <c r="G13" s="78">
        <v>10834.770624839999</v>
      </c>
      <c r="H13" s="78">
        <v>46822.209626639997</v>
      </c>
      <c r="I13" s="115"/>
      <c r="J13" s="115"/>
      <c r="K13" s="101">
        <v>79.49306399999999</v>
      </c>
      <c r="L13" s="80">
        <v>58530</v>
      </c>
      <c r="M13" s="78">
        <v>45360.75</v>
      </c>
      <c r="N13" s="78">
        <v>13169.25</v>
      </c>
      <c r="O13" s="78">
        <v>1843.6949999999999</v>
      </c>
      <c r="P13" s="99">
        <v>36563.252025000002</v>
      </c>
      <c r="Q13" s="78">
        <v>10396.859490000001</v>
      </c>
      <c r="R13" s="78">
        <v>46960.111515000004</v>
      </c>
      <c r="S13" s="101">
        <v>80.232550000000018</v>
      </c>
      <c r="T13" s="80">
        <v>58160</v>
      </c>
      <c r="U13" s="78">
        <v>44317.919999999998</v>
      </c>
      <c r="V13" s="78">
        <v>13842.08</v>
      </c>
      <c r="W13" s="78">
        <v>1937.8912</v>
      </c>
      <c r="X13" s="99">
        <v>36229.492479999994</v>
      </c>
      <c r="Y13" s="78">
        <v>10928.0453184</v>
      </c>
      <c r="Z13" s="78">
        <v>47157.537798399993</v>
      </c>
      <c r="AA13" s="101">
        <v>81.082423999999989</v>
      </c>
      <c r="AB13" s="80">
        <v>57700</v>
      </c>
      <c r="AC13" s="78">
        <v>43736.6</v>
      </c>
      <c r="AD13" s="78">
        <v>13963.4</v>
      </c>
      <c r="AE13" s="78">
        <v>1954.876</v>
      </c>
      <c r="AF13" s="99">
        <v>36218.370780000005</v>
      </c>
      <c r="AG13" s="78">
        <v>11023.825031999999</v>
      </c>
      <c r="AH13" s="78">
        <v>47242.195812000005</v>
      </c>
      <c r="AI13" s="101">
        <v>81.875556000000017</v>
      </c>
      <c r="AJ13" s="80">
        <v>57430</v>
      </c>
      <c r="AK13" s="78">
        <v>43359.65</v>
      </c>
      <c r="AL13" s="78">
        <v>14070.35</v>
      </c>
      <c r="AM13" s="78">
        <v>1969.8489999999999</v>
      </c>
      <c r="AN13" s="99">
        <v>36362.551090000001</v>
      </c>
      <c r="AO13" s="78">
        <v>11108.259918</v>
      </c>
      <c r="AP13" s="78">
        <v>47470.811008000004</v>
      </c>
      <c r="AQ13" s="101">
        <v>82.658560000000008</v>
      </c>
      <c r="AR13" s="80">
        <v>57000</v>
      </c>
      <c r="AS13" s="78">
        <v>42864</v>
      </c>
      <c r="AT13" s="78">
        <v>14136</v>
      </c>
      <c r="AU13" s="78">
        <v>1979.04</v>
      </c>
      <c r="AV13" s="99">
        <v>36398.421599999994</v>
      </c>
      <c r="AW13" s="78">
        <v>11160.089279999998</v>
      </c>
      <c r="AX13" s="78">
        <v>47558.510879999994</v>
      </c>
      <c r="AY13" s="101">
        <v>83.435983999999991</v>
      </c>
      <c r="AZ13" s="80">
        <v>56700</v>
      </c>
      <c r="BA13" s="78">
        <v>42468.3</v>
      </c>
      <c r="BB13" s="78">
        <v>14231.7</v>
      </c>
      <c r="BC13" s="78">
        <v>1992.4380000000001</v>
      </c>
      <c r="BD13" s="99">
        <v>36075.550770000002</v>
      </c>
      <c r="BE13" s="78">
        <v>11235.642516</v>
      </c>
      <c r="BF13" s="78">
        <v>47311.193286000002</v>
      </c>
      <c r="BG13" s="101">
        <v>83.441258000000005</v>
      </c>
      <c r="BH13" s="80">
        <v>56300</v>
      </c>
      <c r="BI13" s="78">
        <v>42056.1</v>
      </c>
      <c r="BJ13" s="81">
        <v>14243.9</v>
      </c>
      <c r="BK13" s="75">
        <v>23.3</v>
      </c>
      <c r="BL13" s="75">
        <v>22.5</v>
      </c>
      <c r="BM13" s="75">
        <v>23.8</v>
      </c>
      <c r="BN13" s="75">
        <v>24.2</v>
      </c>
      <c r="BO13" s="75">
        <v>24.5</v>
      </c>
      <c r="BP13" s="75">
        <v>24.8</v>
      </c>
      <c r="BQ13" s="75">
        <v>25.1</v>
      </c>
      <c r="BR13" s="75">
        <v>25.3</v>
      </c>
      <c r="BS13" s="100">
        <v>1994.146</v>
      </c>
      <c r="BT13" s="100">
        <v>35734.133589999998</v>
      </c>
      <c r="BU13" s="100">
        <v>11245.274171999998</v>
      </c>
      <c r="BV13" s="100">
        <v>46979.407761999995</v>
      </c>
      <c r="BW13" s="103">
        <v>83.444773999999981</v>
      </c>
    </row>
    <row r="14" spans="1:75">
      <c r="A14" s="79" t="s">
        <v>9</v>
      </c>
      <c r="B14" s="80">
        <v>15902</v>
      </c>
      <c r="C14" s="78">
        <v>10972.380000000001</v>
      </c>
      <c r="D14" s="78">
        <v>4929.62</v>
      </c>
      <c r="E14" s="78">
        <v>690.14679999999998</v>
      </c>
      <c r="F14" s="99">
        <v>8827.613652</v>
      </c>
      <c r="G14" s="78">
        <v>3891.8363976000005</v>
      </c>
      <c r="H14" s="78">
        <v>12719.4500496</v>
      </c>
      <c r="I14" s="115"/>
      <c r="J14" s="115"/>
      <c r="K14" s="101">
        <v>79.98648</v>
      </c>
      <c r="L14" s="80">
        <v>15650</v>
      </c>
      <c r="M14" s="78">
        <v>10955</v>
      </c>
      <c r="N14" s="78">
        <v>4695</v>
      </c>
      <c r="O14" s="78">
        <v>657.3</v>
      </c>
      <c r="P14" s="99">
        <v>8914.0835000000006</v>
      </c>
      <c r="Q14" s="78">
        <v>3706.6086</v>
      </c>
      <c r="R14" s="78">
        <v>12620.6921</v>
      </c>
      <c r="S14" s="101">
        <v>80.6434</v>
      </c>
      <c r="T14" s="80">
        <v>15415</v>
      </c>
      <c r="U14" s="78">
        <v>10543.86</v>
      </c>
      <c r="V14" s="78">
        <v>4871.1400000000003</v>
      </c>
      <c r="W14" s="78">
        <v>681.95960000000002</v>
      </c>
      <c r="X14" s="99">
        <v>8707.8718399999998</v>
      </c>
      <c r="Y14" s="78">
        <v>3845.6676072</v>
      </c>
      <c r="Z14" s="78">
        <v>12553.539447200001</v>
      </c>
      <c r="AA14" s="101">
        <v>81.437168</v>
      </c>
      <c r="AB14" s="80">
        <v>15180</v>
      </c>
      <c r="AC14" s="78">
        <v>10322.4</v>
      </c>
      <c r="AD14" s="78">
        <v>4857.6000000000004</v>
      </c>
      <c r="AE14" s="78">
        <v>680.06400000000008</v>
      </c>
      <c r="AF14" s="99">
        <v>8636.5699199999981</v>
      </c>
      <c r="AG14" s="78">
        <v>3834.9780479999999</v>
      </c>
      <c r="AH14" s="78">
        <v>12471.547967999999</v>
      </c>
      <c r="AI14" s="101">
        <v>82.157759999999996</v>
      </c>
      <c r="AJ14" s="80">
        <v>14950</v>
      </c>
      <c r="AK14" s="78">
        <v>10121.150000000001</v>
      </c>
      <c r="AL14" s="78">
        <v>4828.8499999999995</v>
      </c>
      <c r="AM14" s="78">
        <v>676.03899999999999</v>
      </c>
      <c r="AN14" s="99">
        <v>8576.5189900000005</v>
      </c>
      <c r="AO14" s="78">
        <v>3812.2804979999996</v>
      </c>
      <c r="AP14" s="78">
        <v>12388.799488000001</v>
      </c>
      <c r="AQ14" s="101">
        <v>82.868224000000012</v>
      </c>
      <c r="AR14" s="80">
        <v>14700</v>
      </c>
      <c r="AS14" s="78">
        <v>9907.7999999999993</v>
      </c>
      <c r="AT14" s="78">
        <v>4792.2</v>
      </c>
      <c r="AU14" s="78">
        <v>670.90800000000002</v>
      </c>
      <c r="AV14" s="99">
        <v>8501.9008199999989</v>
      </c>
      <c r="AW14" s="78">
        <v>3783.3460559999994</v>
      </c>
      <c r="AX14" s="78">
        <v>12285.246875999997</v>
      </c>
      <c r="AY14" s="101">
        <v>83.573107999999991</v>
      </c>
      <c r="AZ14" s="80">
        <v>14500</v>
      </c>
      <c r="BA14" s="78">
        <v>9700.5</v>
      </c>
      <c r="BB14" s="78">
        <v>4799.5</v>
      </c>
      <c r="BC14" s="78">
        <v>671.93</v>
      </c>
      <c r="BD14" s="99">
        <v>8330.2659499999991</v>
      </c>
      <c r="BE14" s="78">
        <v>3789.1092599999997</v>
      </c>
      <c r="BF14" s="78">
        <v>12119.375209999998</v>
      </c>
      <c r="BG14" s="101">
        <v>83.581897999999981</v>
      </c>
      <c r="BH14" s="80">
        <v>14200</v>
      </c>
      <c r="BI14" s="78">
        <v>9428.7999999999993</v>
      </c>
      <c r="BJ14" s="81">
        <v>4771.2</v>
      </c>
      <c r="BK14" s="75">
        <v>31</v>
      </c>
      <c r="BL14" s="75">
        <v>30</v>
      </c>
      <c r="BM14" s="75">
        <v>31.6</v>
      </c>
      <c r="BN14" s="75">
        <v>32</v>
      </c>
      <c r="BO14" s="75">
        <v>32.299999999999997</v>
      </c>
      <c r="BP14" s="75">
        <v>32.6</v>
      </c>
      <c r="BQ14" s="75">
        <v>33.1</v>
      </c>
      <c r="BR14" s="75">
        <v>33.6</v>
      </c>
      <c r="BS14" s="100">
        <v>667.96800000000007</v>
      </c>
      <c r="BT14" s="100">
        <v>8103.1107199999997</v>
      </c>
      <c r="BU14" s="100">
        <v>3766.7669760000003</v>
      </c>
      <c r="BV14" s="100">
        <v>11869.877696</v>
      </c>
      <c r="BW14" s="103">
        <v>83.590688</v>
      </c>
    </row>
    <row r="15" spans="1:75">
      <c r="A15" s="79" t="s">
        <v>10</v>
      </c>
      <c r="B15" s="80">
        <v>14570</v>
      </c>
      <c r="C15" s="78">
        <v>10359.27</v>
      </c>
      <c r="D15" s="78">
        <v>4210.7299999999996</v>
      </c>
      <c r="E15" s="78">
        <v>589.5021999999999</v>
      </c>
      <c r="F15" s="99">
        <v>8310.136457999999</v>
      </c>
      <c r="G15" s="78">
        <v>3324.2871203999994</v>
      </c>
      <c r="H15" s="78">
        <v>11634.423578399997</v>
      </c>
      <c r="I15" s="115"/>
      <c r="J15" s="115"/>
      <c r="K15" s="101">
        <v>79.851911999999984</v>
      </c>
      <c r="L15" s="80">
        <v>14436</v>
      </c>
      <c r="M15" s="78">
        <v>10466.1</v>
      </c>
      <c r="N15" s="78">
        <v>3969.9</v>
      </c>
      <c r="O15" s="78">
        <v>555.78599999999994</v>
      </c>
      <c r="P15" s="99">
        <v>8487.7544699999999</v>
      </c>
      <c r="Q15" s="78">
        <v>3134.1566519999997</v>
      </c>
      <c r="R15" s="78">
        <v>11621.911122</v>
      </c>
      <c r="S15" s="101">
        <v>80.506449999999987</v>
      </c>
      <c r="T15" s="80">
        <v>14300</v>
      </c>
      <c r="U15" s="78">
        <v>10095.799999999999</v>
      </c>
      <c r="V15" s="78">
        <v>4204.2</v>
      </c>
      <c r="W15" s="78">
        <v>588.58799999999997</v>
      </c>
      <c r="X15" s="99">
        <v>8312.0751999999993</v>
      </c>
      <c r="Y15" s="78">
        <v>3319.1318160000001</v>
      </c>
      <c r="Z15" s="78">
        <v>11631.207016</v>
      </c>
      <c r="AA15" s="101">
        <v>81.337112000000005</v>
      </c>
      <c r="AB15" s="80">
        <v>14170</v>
      </c>
      <c r="AC15" s="78">
        <v>9947.34</v>
      </c>
      <c r="AD15" s="78">
        <v>4222.66</v>
      </c>
      <c r="AE15" s="78">
        <v>591.17239999999993</v>
      </c>
      <c r="AF15" s="99">
        <v>8296.7702219999992</v>
      </c>
      <c r="AG15" s="78">
        <v>3333.7056167999999</v>
      </c>
      <c r="AH15" s="78">
        <v>11630.475838799999</v>
      </c>
      <c r="AI15" s="101">
        <v>82.078163999999987</v>
      </c>
      <c r="AJ15" s="80">
        <v>14040</v>
      </c>
      <c r="AK15" s="78">
        <v>9813.9599999999991</v>
      </c>
      <c r="AL15" s="78">
        <v>4226.04</v>
      </c>
      <c r="AM15" s="78">
        <v>591.64559999999994</v>
      </c>
      <c r="AN15" s="99">
        <v>8290.0218959999984</v>
      </c>
      <c r="AO15" s="78">
        <v>3336.3740591999999</v>
      </c>
      <c r="AP15" s="78">
        <v>11626.395955199998</v>
      </c>
      <c r="AQ15" s="101">
        <v>82.809087999999988</v>
      </c>
      <c r="AR15" s="80">
        <v>13900</v>
      </c>
      <c r="AS15" s="78">
        <v>9674.4</v>
      </c>
      <c r="AT15" s="78">
        <v>4225.6000000000004</v>
      </c>
      <c r="AU15" s="78">
        <v>591.58400000000006</v>
      </c>
      <c r="AV15" s="99">
        <v>8275.2593599999982</v>
      </c>
      <c r="AW15" s="78">
        <v>3336.0266880000004</v>
      </c>
      <c r="AX15" s="78">
        <v>11611.286047999998</v>
      </c>
      <c r="AY15" s="101">
        <v>83.534431999999995</v>
      </c>
      <c r="AZ15" s="80">
        <v>13700</v>
      </c>
      <c r="BA15" s="78">
        <v>9466.7000000000007</v>
      </c>
      <c r="BB15" s="78">
        <v>4233.3</v>
      </c>
      <c r="BC15" s="78">
        <v>592.66200000000003</v>
      </c>
      <c r="BD15" s="99">
        <v>8103.3157300000012</v>
      </c>
      <c r="BE15" s="78">
        <v>3342.1056840000001</v>
      </c>
      <c r="BF15" s="78">
        <v>11445.421414</v>
      </c>
      <c r="BG15" s="101">
        <v>83.543222</v>
      </c>
      <c r="BH15" s="80">
        <v>13500</v>
      </c>
      <c r="BI15" s="78">
        <v>9261</v>
      </c>
      <c r="BJ15" s="81">
        <v>4239</v>
      </c>
      <c r="BK15" s="75">
        <v>28.9</v>
      </c>
      <c r="BL15" s="75">
        <v>27.5</v>
      </c>
      <c r="BM15" s="75">
        <v>29.4</v>
      </c>
      <c r="BN15" s="75">
        <v>29.8</v>
      </c>
      <c r="BO15" s="75">
        <v>30.1</v>
      </c>
      <c r="BP15" s="75">
        <v>30.4</v>
      </c>
      <c r="BQ15" s="75">
        <v>30.9</v>
      </c>
      <c r="BR15" s="75">
        <v>31.4</v>
      </c>
      <c r="BS15" s="100">
        <v>593.46</v>
      </c>
      <c r="BT15" s="100">
        <v>7932.9159</v>
      </c>
      <c r="BU15" s="100">
        <v>3346.60572</v>
      </c>
      <c r="BV15" s="100">
        <v>11279.52162</v>
      </c>
      <c r="BW15" s="103">
        <v>83.552012000000005</v>
      </c>
    </row>
    <row r="16" spans="1:75">
      <c r="A16" s="84" t="s">
        <v>11</v>
      </c>
      <c r="B16" s="80">
        <v>38855</v>
      </c>
      <c r="C16" s="78">
        <v>28752.7</v>
      </c>
      <c r="D16" s="78">
        <v>10102.299999999999</v>
      </c>
      <c r="E16" s="78">
        <v>1414.3219999999999</v>
      </c>
      <c r="F16" s="99">
        <v>22978.691580000002</v>
      </c>
      <c r="G16" s="78">
        <v>7975.5638039999994</v>
      </c>
      <c r="H16" s="78">
        <v>30954.255384000004</v>
      </c>
      <c r="I16" s="115"/>
      <c r="J16" s="115"/>
      <c r="K16" s="101">
        <v>79.666080000000008</v>
      </c>
      <c r="L16" s="80">
        <v>38470</v>
      </c>
      <c r="M16" s="78">
        <v>29083.32</v>
      </c>
      <c r="N16" s="78">
        <v>9386.68</v>
      </c>
      <c r="O16" s="78">
        <v>1314.1352000000002</v>
      </c>
      <c r="P16" s="99">
        <v>23494.906203999999</v>
      </c>
      <c r="Q16" s="78">
        <v>7410.5961263999998</v>
      </c>
      <c r="R16" s="78">
        <v>30905.502330399999</v>
      </c>
      <c r="S16" s="101">
        <v>80.336631999999994</v>
      </c>
      <c r="T16" s="80">
        <v>38085</v>
      </c>
      <c r="U16" s="78">
        <v>27992.474999999999</v>
      </c>
      <c r="V16" s="78">
        <v>10092.525</v>
      </c>
      <c r="W16" s="78">
        <v>1412.9535000000001</v>
      </c>
      <c r="X16" s="99">
        <v>22959.161400000001</v>
      </c>
      <c r="Y16" s="78">
        <v>7967.8466370000006</v>
      </c>
      <c r="Z16" s="78">
        <v>30927.008037</v>
      </c>
      <c r="AA16" s="101">
        <v>81.205219999999997</v>
      </c>
      <c r="AB16" s="80">
        <v>37780</v>
      </c>
      <c r="AC16" s="78">
        <v>27654.959999999999</v>
      </c>
      <c r="AD16" s="78">
        <v>10125.040000000001</v>
      </c>
      <c r="AE16" s="78">
        <v>1417.5056</v>
      </c>
      <c r="AF16" s="99">
        <v>22974.607367999997</v>
      </c>
      <c r="AG16" s="78">
        <v>7993.5165792000007</v>
      </c>
      <c r="AH16" s="78">
        <v>30968.123947199998</v>
      </c>
      <c r="AI16" s="101">
        <v>81.969623999999996</v>
      </c>
      <c r="AJ16" s="80">
        <v>37440</v>
      </c>
      <c r="AK16" s="78">
        <v>27368.639999999999</v>
      </c>
      <c r="AL16" s="78">
        <v>10071.36</v>
      </c>
      <c r="AM16" s="78">
        <v>1409.9904000000001</v>
      </c>
      <c r="AN16" s="99">
        <v>23020.380863999999</v>
      </c>
      <c r="AO16" s="78">
        <v>7951.1372928000001</v>
      </c>
      <c r="AP16" s="78">
        <v>30971.518156799997</v>
      </c>
      <c r="AQ16" s="101">
        <v>82.723071999999988</v>
      </c>
      <c r="AR16" s="80">
        <v>37100</v>
      </c>
      <c r="AS16" s="78">
        <v>27045.9</v>
      </c>
      <c r="AT16" s="78">
        <v>10054.1</v>
      </c>
      <c r="AU16" s="78">
        <v>1407.5739999999998</v>
      </c>
      <c r="AV16" s="99">
        <v>23032.240210000004</v>
      </c>
      <c r="AW16" s="78">
        <v>7937.5108679999994</v>
      </c>
      <c r="AX16" s="78">
        <v>30969.751078000001</v>
      </c>
      <c r="AY16" s="101">
        <v>83.47641800000001</v>
      </c>
      <c r="AZ16" s="80">
        <v>36700</v>
      </c>
      <c r="BA16" s="78">
        <v>26607.5</v>
      </c>
      <c r="BB16" s="78">
        <v>10092.5</v>
      </c>
      <c r="BC16" s="78">
        <v>1412.95</v>
      </c>
      <c r="BD16" s="99">
        <v>22670.599249999999</v>
      </c>
      <c r="BE16" s="78">
        <v>7967.8268999999991</v>
      </c>
      <c r="BF16" s="78">
        <v>30638.426149999999</v>
      </c>
      <c r="BG16" s="101">
        <v>83.483449999999991</v>
      </c>
      <c r="BH16" s="80">
        <v>36300</v>
      </c>
      <c r="BI16" s="78">
        <v>26172.3</v>
      </c>
      <c r="BJ16" s="81">
        <v>10127.700000000001</v>
      </c>
      <c r="BK16" s="75">
        <v>26</v>
      </c>
      <c r="BL16" s="76">
        <v>24.4</v>
      </c>
      <c r="BM16" s="75">
        <v>26.5</v>
      </c>
      <c r="BN16" s="75">
        <v>26.8</v>
      </c>
      <c r="BO16" s="76">
        <v>26.9</v>
      </c>
      <c r="BP16" s="76">
        <v>27.1</v>
      </c>
      <c r="BQ16" s="76">
        <v>27.5</v>
      </c>
      <c r="BR16" s="76">
        <v>27.9</v>
      </c>
      <c r="BS16" s="100">
        <v>1417.8780000000002</v>
      </c>
      <c r="BT16" s="100">
        <v>22311.428369999998</v>
      </c>
      <c r="BU16" s="100">
        <v>7995.6165959999998</v>
      </c>
      <c r="BV16" s="100">
        <v>30307.044965999998</v>
      </c>
      <c r="BW16" s="103">
        <v>83.490481999999986</v>
      </c>
    </row>
    <row r="17" spans="1:75">
      <c r="A17" s="79" t="s">
        <v>12</v>
      </c>
      <c r="B17" s="80">
        <v>11869</v>
      </c>
      <c r="C17" s="78">
        <v>9020.44</v>
      </c>
      <c r="D17" s="78">
        <v>2848.56</v>
      </c>
      <c r="E17" s="78">
        <v>398.79839999999996</v>
      </c>
      <c r="F17" s="99">
        <v>7191.4745760000005</v>
      </c>
      <c r="G17" s="78">
        <v>2248.8811487999997</v>
      </c>
      <c r="H17" s="78">
        <v>9440.3557247999997</v>
      </c>
      <c r="I17" s="115"/>
      <c r="J17" s="115"/>
      <c r="K17" s="101">
        <v>79.53792</v>
      </c>
      <c r="L17" s="80">
        <v>10907</v>
      </c>
      <c r="M17" s="78">
        <v>8463.8320000000003</v>
      </c>
      <c r="N17" s="78">
        <v>2443.1679999999997</v>
      </c>
      <c r="O17" s="78">
        <v>342.04352</v>
      </c>
      <c r="P17" s="99">
        <v>6821.5344703999999</v>
      </c>
      <c r="Q17" s="78">
        <v>1928.8322726399995</v>
      </c>
      <c r="R17" s="78">
        <v>8750.3667430400001</v>
      </c>
      <c r="S17" s="101">
        <v>80.227071999999993</v>
      </c>
      <c r="T17" s="80">
        <v>10035</v>
      </c>
      <c r="U17" s="78">
        <v>7566.3899999999994</v>
      </c>
      <c r="V17" s="78">
        <v>2468.61</v>
      </c>
      <c r="W17" s="78">
        <v>345.60540000000003</v>
      </c>
      <c r="X17" s="99">
        <v>6191.3541599999999</v>
      </c>
      <c r="Y17" s="78">
        <v>1948.9182228000002</v>
      </c>
      <c r="Z17" s="78">
        <v>8140.2723827999998</v>
      </c>
      <c r="AA17" s="101">
        <v>81.118807999999987</v>
      </c>
      <c r="AB17" s="80">
        <v>9230</v>
      </c>
      <c r="AC17" s="78">
        <v>6931.73</v>
      </c>
      <c r="AD17" s="78">
        <v>2298.27</v>
      </c>
      <c r="AE17" s="78">
        <v>321.75779999999997</v>
      </c>
      <c r="AF17" s="99">
        <v>5745.0132089999997</v>
      </c>
      <c r="AG17" s="78">
        <v>1814.4381996</v>
      </c>
      <c r="AH17" s="78">
        <v>7559.4514085999999</v>
      </c>
      <c r="AI17" s="101">
        <v>81.90088200000001</v>
      </c>
      <c r="AJ17" s="80">
        <v>8540</v>
      </c>
      <c r="AK17" s="78">
        <v>6405</v>
      </c>
      <c r="AL17" s="78">
        <v>2135</v>
      </c>
      <c r="AM17" s="78">
        <v>298.89999999999998</v>
      </c>
      <c r="AN17" s="99">
        <v>5374.6490000000003</v>
      </c>
      <c r="AO17" s="78">
        <v>1685.5397999999998</v>
      </c>
      <c r="AP17" s="78">
        <v>7060.1887999999999</v>
      </c>
      <c r="AQ17" s="101">
        <v>82.671999999999997</v>
      </c>
      <c r="AR17" s="80">
        <v>7900</v>
      </c>
      <c r="AS17" s="78">
        <v>5901.3</v>
      </c>
      <c r="AT17" s="78">
        <v>1998.7</v>
      </c>
      <c r="AU17" s="78">
        <v>279.81799999999998</v>
      </c>
      <c r="AV17" s="99">
        <v>5014.2034700000004</v>
      </c>
      <c r="AW17" s="78">
        <v>1577.9336759999999</v>
      </c>
      <c r="AX17" s="78">
        <v>6592.137146</v>
      </c>
      <c r="AY17" s="101">
        <v>83.444773999999995</v>
      </c>
      <c r="AZ17" s="80">
        <v>7100</v>
      </c>
      <c r="BA17" s="78">
        <v>5268.2</v>
      </c>
      <c r="BB17" s="78">
        <v>1831.8</v>
      </c>
      <c r="BC17" s="78">
        <v>256.452</v>
      </c>
      <c r="BD17" s="99">
        <v>4479.0335799999993</v>
      </c>
      <c r="BE17" s="78">
        <v>1446.1694639999998</v>
      </c>
      <c r="BF17" s="78">
        <v>5925.203043999999</v>
      </c>
      <c r="BG17" s="101">
        <v>83.453563999999986</v>
      </c>
      <c r="BH17" s="80">
        <v>6300</v>
      </c>
      <c r="BI17" s="78">
        <v>4630.5</v>
      </c>
      <c r="BJ17" s="81">
        <v>1669.5</v>
      </c>
      <c r="BK17" s="75">
        <v>24</v>
      </c>
      <c r="BL17" s="75">
        <v>22.4</v>
      </c>
      <c r="BM17" s="75">
        <v>24.6</v>
      </c>
      <c r="BN17" s="75">
        <v>24.9</v>
      </c>
      <c r="BO17" s="75">
        <v>25</v>
      </c>
      <c r="BP17" s="75">
        <v>25.3</v>
      </c>
      <c r="BQ17" s="75">
        <v>25.8</v>
      </c>
      <c r="BR17" s="75">
        <v>26.5</v>
      </c>
      <c r="BS17" s="100">
        <v>233.73</v>
      </c>
      <c r="BT17" s="100">
        <v>3940.31295</v>
      </c>
      <c r="BU17" s="100">
        <v>1318.0368599999999</v>
      </c>
      <c r="BV17" s="100">
        <v>5258.3498099999997</v>
      </c>
      <c r="BW17" s="103">
        <v>83.465869999999981</v>
      </c>
    </row>
    <row r="18" spans="1:75">
      <c r="A18" s="85" t="s">
        <v>13</v>
      </c>
      <c r="B18" s="80">
        <v>24395</v>
      </c>
      <c r="C18" s="78">
        <v>18052.3</v>
      </c>
      <c r="D18" s="78">
        <v>6342.7</v>
      </c>
      <c r="E18" s="78">
        <v>887.97800000000007</v>
      </c>
      <c r="F18" s="99">
        <v>14427.105420000002</v>
      </c>
      <c r="G18" s="78">
        <v>5007.4347959999996</v>
      </c>
      <c r="H18" s="78">
        <v>19434.540216000001</v>
      </c>
      <c r="I18" s="115"/>
      <c r="J18" s="115"/>
      <c r="K18" s="101">
        <v>79.666080000000008</v>
      </c>
      <c r="L18" s="80">
        <v>24229</v>
      </c>
      <c r="M18" s="78">
        <v>18341.352999999999</v>
      </c>
      <c r="N18" s="78">
        <v>5887.6470000000008</v>
      </c>
      <c r="O18" s="78">
        <v>824.27058000000022</v>
      </c>
      <c r="P18" s="99">
        <v>14815.255749099997</v>
      </c>
      <c r="Q18" s="78">
        <v>4648.1795535600004</v>
      </c>
      <c r="R18" s="78">
        <v>19463.435302659997</v>
      </c>
      <c r="S18" s="101">
        <v>80.331153999999984</v>
      </c>
      <c r="T18" s="80">
        <v>24085</v>
      </c>
      <c r="U18" s="78">
        <v>17702.474999999999</v>
      </c>
      <c r="V18" s="78">
        <v>6382.5249999999996</v>
      </c>
      <c r="W18" s="78">
        <v>893.55349999999987</v>
      </c>
      <c r="X18" s="99">
        <v>14519.401399999999</v>
      </c>
      <c r="Y18" s="78">
        <v>5038.8758369999996</v>
      </c>
      <c r="Z18" s="78">
        <v>19558.277236999998</v>
      </c>
      <c r="AA18" s="101">
        <v>81.205219999999983</v>
      </c>
      <c r="AB18" s="80">
        <v>23940</v>
      </c>
      <c r="AC18" s="78">
        <v>17500.14</v>
      </c>
      <c r="AD18" s="78">
        <v>6439.86</v>
      </c>
      <c r="AE18" s="78">
        <v>901.58039999999994</v>
      </c>
      <c r="AF18" s="99">
        <v>14540.253461999999</v>
      </c>
      <c r="AG18" s="78">
        <v>5084.1406727999993</v>
      </c>
      <c r="AH18" s="78">
        <v>19624.394134799997</v>
      </c>
      <c r="AI18" s="101">
        <v>81.973241999999985</v>
      </c>
      <c r="AJ18" s="80">
        <v>23790</v>
      </c>
      <c r="AK18" s="78">
        <v>17366.7</v>
      </c>
      <c r="AL18" s="78">
        <v>6423.3</v>
      </c>
      <c r="AM18" s="78">
        <v>899.26199999999994</v>
      </c>
      <c r="AN18" s="99">
        <v>14609.391420000002</v>
      </c>
      <c r="AO18" s="78">
        <v>5071.0668840000008</v>
      </c>
      <c r="AP18" s="78">
        <v>19680.458304000003</v>
      </c>
      <c r="AQ18" s="101">
        <v>82.725760000000008</v>
      </c>
      <c r="AR18" s="80">
        <v>23600</v>
      </c>
      <c r="AS18" s="78">
        <v>17157.2</v>
      </c>
      <c r="AT18" s="78">
        <v>6442.8</v>
      </c>
      <c r="AU18" s="78">
        <v>901.99199999999996</v>
      </c>
      <c r="AV18" s="99">
        <v>14614.802679999999</v>
      </c>
      <c r="AW18" s="78">
        <v>5086.4617439999993</v>
      </c>
      <c r="AX18" s="78">
        <v>19701.264423999997</v>
      </c>
      <c r="AY18" s="101">
        <v>83.479933999999986</v>
      </c>
      <c r="AZ18" s="80">
        <v>23450</v>
      </c>
      <c r="BA18" s="78">
        <v>16977.8</v>
      </c>
      <c r="BB18" s="78">
        <v>6472.2</v>
      </c>
      <c r="BC18" s="78">
        <v>906.10800000000006</v>
      </c>
      <c r="BD18" s="99">
        <v>14467.608819999999</v>
      </c>
      <c r="BE18" s="78">
        <v>5109.6724559999993</v>
      </c>
      <c r="BF18" s="78">
        <v>19577.281275999998</v>
      </c>
      <c r="BG18" s="101">
        <v>83.485207999999986</v>
      </c>
      <c r="BH18" s="80">
        <v>23300</v>
      </c>
      <c r="BI18" s="78">
        <v>16799.3</v>
      </c>
      <c r="BJ18" s="81">
        <v>6500.7</v>
      </c>
      <c r="BK18" s="75">
        <v>26</v>
      </c>
      <c r="BL18" s="75">
        <v>24.3</v>
      </c>
      <c r="BM18" s="75">
        <v>26.5</v>
      </c>
      <c r="BN18" s="75">
        <v>26.9</v>
      </c>
      <c r="BO18" s="75">
        <v>27</v>
      </c>
      <c r="BP18" s="75">
        <v>27.3</v>
      </c>
      <c r="BQ18" s="75">
        <v>27.6</v>
      </c>
      <c r="BR18" s="75">
        <v>27.9</v>
      </c>
      <c r="BS18" s="100">
        <v>910.09800000000007</v>
      </c>
      <c r="BT18" s="100">
        <v>14321.10967</v>
      </c>
      <c r="BU18" s="100">
        <v>5132.1726359999993</v>
      </c>
      <c r="BV18" s="100">
        <v>19453.282306000001</v>
      </c>
      <c r="BW18" s="103">
        <v>83.490482</v>
      </c>
    </row>
    <row r="19" spans="1:75">
      <c r="A19" s="79" t="s">
        <v>14</v>
      </c>
      <c r="B19" s="86">
        <v>5401</v>
      </c>
      <c r="C19" s="78">
        <v>3640.2739999999999</v>
      </c>
      <c r="D19" s="78">
        <v>1760.7260000000001</v>
      </c>
      <c r="E19" s="78">
        <v>246.50164000000001</v>
      </c>
      <c r="F19" s="99">
        <v>2935.5493596000001</v>
      </c>
      <c r="G19" s="78">
        <v>1390.05796248</v>
      </c>
      <c r="H19" s="78">
        <v>4325.6073220799999</v>
      </c>
      <c r="I19" s="115"/>
      <c r="J19" s="115"/>
      <c r="K19" s="101">
        <v>80.089007999999993</v>
      </c>
      <c r="L19" s="86">
        <v>5413</v>
      </c>
      <c r="M19" s="78">
        <v>3734.9700000000003</v>
      </c>
      <c r="N19" s="78">
        <v>1678.03</v>
      </c>
      <c r="O19" s="78">
        <v>234.92419999999998</v>
      </c>
      <c r="P19" s="99">
        <v>3043.4213590000004</v>
      </c>
      <c r="Q19" s="78">
        <v>1324.7711244</v>
      </c>
      <c r="R19" s="78">
        <v>4368.1924834000001</v>
      </c>
      <c r="S19" s="101">
        <v>80.698179999999994</v>
      </c>
      <c r="T19" s="86">
        <v>5450</v>
      </c>
      <c r="U19" s="78">
        <v>3646.05</v>
      </c>
      <c r="V19" s="78">
        <v>1803.95</v>
      </c>
      <c r="W19" s="78">
        <v>252.553</v>
      </c>
      <c r="X19" s="99">
        <v>3017.8611999999998</v>
      </c>
      <c r="Y19" s="78">
        <v>1424.1824459999998</v>
      </c>
      <c r="Z19" s="78">
        <v>4442.0436460000001</v>
      </c>
      <c r="AA19" s="101">
        <v>81.505388000000011</v>
      </c>
      <c r="AB19" s="86">
        <v>5480</v>
      </c>
      <c r="AC19" s="78">
        <v>3644.2</v>
      </c>
      <c r="AD19" s="78">
        <v>1835.8</v>
      </c>
      <c r="AE19" s="78">
        <v>257.012</v>
      </c>
      <c r="AF19" s="99">
        <v>3055.8918599999997</v>
      </c>
      <c r="AG19" s="78">
        <v>1449.3273839999999</v>
      </c>
      <c r="AH19" s="78">
        <v>4505.2192439999999</v>
      </c>
      <c r="AI19" s="101">
        <v>82.212029999999999</v>
      </c>
      <c r="AJ19" s="86">
        <v>5500</v>
      </c>
      <c r="AK19" s="78">
        <v>3652</v>
      </c>
      <c r="AL19" s="78">
        <v>1848</v>
      </c>
      <c r="AM19" s="78">
        <v>258.72000000000003</v>
      </c>
      <c r="AN19" s="99">
        <v>3100.7152000000001</v>
      </c>
      <c r="AO19" s="78">
        <v>1458.9590399999997</v>
      </c>
      <c r="AP19" s="78">
        <v>4559.6742400000003</v>
      </c>
      <c r="AQ19" s="101">
        <v>82.903167999999994</v>
      </c>
      <c r="AR19" s="86">
        <v>5540</v>
      </c>
      <c r="AS19" s="78">
        <v>3661.94</v>
      </c>
      <c r="AT19" s="78">
        <v>1878.06</v>
      </c>
      <c r="AU19" s="78">
        <v>262.92840000000001</v>
      </c>
      <c r="AV19" s="99">
        <v>3148.525486</v>
      </c>
      <c r="AW19" s="78">
        <v>1482.6908088</v>
      </c>
      <c r="AX19" s="78">
        <v>4631.2162948000005</v>
      </c>
      <c r="AY19" s="101">
        <v>83.595962000000014</v>
      </c>
      <c r="AZ19" s="86">
        <v>5550</v>
      </c>
      <c r="BA19" s="78">
        <v>3651.8999999999996</v>
      </c>
      <c r="BB19" s="78">
        <v>1898.1000000000004</v>
      </c>
      <c r="BC19" s="78">
        <v>265.73400000000004</v>
      </c>
      <c r="BD19" s="99">
        <v>3141.3566099999998</v>
      </c>
      <c r="BE19" s="78">
        <v>1498.5119880000004</v>
      </c>
      <c r="BF19" s="78">
        <v>4639.868598</v>
      </c>
      <c r="BG19" s="101">
        <v>83.601236</v>
      </c>
      <c r="BH19" s="86">
        <v>5560</v>
      </c>
      <c r="BI19" s="78">
        <v>3658.4799999999996</v>
      </c>
      <c r="BJ19" s="81">
        <v>1901.5200000000002</v>
      </c>
      <c r="BK19" s="75">
        <v>32.6</v>
      </c>
      <c r="BL19" s="75">
        <v>31</v>
      </c>
      <c r="BM19" s="75">
        <v>33.1</v>
      </c>
      <c r="BN19" s="75">
        <v>33.5</v>
      </c>
      <c r="BO19" s="75">
        <v>33.6</v>
      </c>
      <c r="BP19" s="75">
        <v>33.9</v>
      </c>
      <c r="BQ19" s="75">
        <v>34.200000000000003</v>
      </c>
      <c r="BR19" s="75">
        <v>34.200000000000003</v>
      </c>
      <c r="BS19" s="100">
        <v>266.21280000000002</v>
      </c>
      <c r="BT19" s="100">
        <v>3147.0167119999996</v>
      </c>
      <c r="BU19" s="100">
        <v>1501.2120096000001</v>
      </c>
      <c r="BV19" s="100">
        <v>4648.2287215999995</v>
      </c>
      <c r="BW19" s="103">
        <v>83.601236</v>
      </c>
    </row>
    <row r="20" spans="1:75">
      <c r="A20" s="84" t="s">
        <v>15</v>
      </c>
      <c r="B20" s="87">
        <v>26935</v>
      </c>
      <c r="C20" s="78">
        <v>20066.575000000001</v>
      </c>
      <c r="D20" s="78">
        <v>6868.4250000000002</v>
      </c>
      <c r="E20" s="78">
        <v>961.57949999999994</v>
      </c>
      <c r="F20" s="99">
        <v>16026.944504999999</v>
      </c>
      <c r="G20" s="78">
        <v>5422.4841690000003</v>
      </c>
      <c r="H20" s="78">
        <v>21449.428673999999</v>
      </c>
      <c r="I20" s="115"/>
      <c r="J20" s="115"/>
      <c r="K20" s="101">
        <v>79.634039999999999</v>
      </c>
      <c r="L20" s="87">
        <v>26966</v>
      </c>
      <c r="M20" s="78">
        <v>20494.16</v>
      </c>
      <c r="N20" s="78">
        <v>6471.84</v>
      </c>
      <c r="O20" s="78">
        <v>906.05760000000009</v>
      </c>
      <c r="P20" s="99">
        <v>16548.279151999999</v>
      </c>
      <c r="Q20" s="78">
        <v>5109.3882432</v>
      </c>
      <c r="R20" s="78">
        <v>21657.667395199998</v>
      </c>
      <c r="S20" s="101">
        <v>80.314719999999994</v>
      </c>
      <c r="T20" s="87">
        <v>27050</v>
      </c>
      <c r="U20" s="78">
        <v>20017</v>
      </c>
      <c r="V20" s="78">
        <v>7033</v>
      </c>
      <c r="W20" s="78">
        <v>984.62</v>
      </c>
      <c r="X20" s="99">
        <v>16407.448</v>
      </c>
      <c r="Y20" s="78">
        <v>5552.41284</v>
      </c>
      <c r="Z20" s="78">
        <v>21959.860840000001</v>
      </c>
      <c r="AA20" s="101">
        <v>81.182480000000012</v>
      </c>
      <c r="AB20" s="87">
        <v>27000</v>
      </c>
      <c r="AC20" s="78">
        <v>19872</v>
      </c>
      <c r="AD20" s="78">
        <v>7128</v>
      </c>
      <c r="AE20" s="78">
        <v>997.92</v>
      </c>
      <c r="AF20" s="99">
        <v>16500.477599999998</v>
      </c>
      <c r="AG20" s="78">
        <v>5627.4134399999994</v>
      </c>
      <c r="AH20" s="78">
        <v>22127.891039999999</v>
      </c>
      <c r="AI20" s="101">
        <v>81.955151999999998</v>
      </c>
      <c r="AJ20" s="87">
        <v>26900</v>
      </c>
      <c r="AK20" s="78">
        <v>19771.5</v>
      </c>
      <c r="AL20" s="78">
        <v>7128.5</v>
      </c>
      <c r="AM20" s="78">
        <v>997.99</v>
      </c>
      <c r="AN20" s="99">
        <v>16621.805899999999</v>
      </c>
      <c r="AO20" s="78">
        <v>5627.80818</v>
      </c>
      <c r="AP20" s="78">
        <v>22249.614079999999</v>
      </c>
      <c r="AQ20" s="101">
        <v>82.712319999999991</v>
      </c>
      <c r="AR20" s="87">
        <v>26800</v>
      </c>
      <c r="AS20" s="78">
        <v>19617.599999999999</v>
      </c>
      <c r="AT20" s="78">
        <v>7182.4</v>
      </c>
      <c r="AU20" s="78">
        <v>1005.5359999999999</v>
      </c>
      <c r="AV20" s="99">
        <v>16699.905439999999</v>
      </c>
      <c r="AW20" s="78">
        <v>5670.3611520000004</v>
      </c>
      <c r="AX20" s="78">
        <v>22370.266592</v>
      </c>
      <c r="AY20" s="101">
        <v>83.47114400000001</v>
      </c>
      <c r="AZ20" s="87">
        <v>26800</v>
      </c>
      <c r="BA20" s="78">
        <v>19537.2</v>
      </c>
      <c r="BB20" s="78">
        <v>7262.8</v>
      </c>
      <c r="BC20" s="78">
        <v>1016.7919999999999</v>
      </c>
      <c r="BD20" s="99">
        <v>16637.844680000002</v>
      </c>
      <c r="BE20" s="78">
        <v>5733.8353440000001</v>
      </c>
      <c r="BF20" s="78">
        <v>22371.680024000001</v>
      </c>
      <c r="BG20" s="101">
        <v>83.47641800000001</v>
      </c>
      <c r="BH20" s="87">
        <v>26800</v>
      </c>
      <c r="BI20" s="78">
        <v>19537.2</v>
      </c>
      <c r="BJ20" s="81">
        <v>7262.8</v>
      </c>
      <c r="BK20" s="75">
        <v>25.5</v>
      </c>
      <c r="BL20" s="75">
        <v>24</v>
      </c>
      <c r="BM20" s="75">
        <v>26</v>
      </c>
      <c r="BN20" s="75">
        <v>26.4</v>
      </c>
      <c r="BO20" s="75">
        <v>26.5</v>
      </c>
      <c r="BP20" s="75">
        <v>26.8</v>
      </c>
      <c r="BQ20" s="75">
        <v>27.1</v>
      </c>
      <c r="BR20" s="75">
        <v>27.1</v>
      </c>
      <c r="BS20" s="100">
        <v>1016.7919999999999</v>
      </c>
      <c r="BT20" s="100">
        <v>16637.844680000002</v>
      </c>
      <c r="BU20" s="100">
        <v>5733.8353440000001</v>
      </c>
      <c r="BV20" s="100">
        <v>22371.680024000001</v>
      </c>
      <c r="BW20" s="103">
        <v>83.47641800000001</v>
      </c>
    </row>
    <row r="21" spans="1:75">
      <c r="A21" s="84" t="s">
        <v>208</v>
      </c>
      <c r="B21" s="80">
        <v>13454</v>
      </c>
      <c r="C21" s="78">
        <v>10359.58</v>
      </c>
      <c r="D21" s="78">
        <v>3094.42</v>
      </c>
      <c r="E21" s="78">
        <v>433.21880000000004</v>
      </c>
      <c r="F21" s="99">
        <v>8249.4277320000001</v>
      </c>
      <c r="G21" s="78">
        <v>2442.9827015999999</v>
      </c>
      <c r="H21" s="78">
        <v>10692.4104336</v>
      </c>
      <c r="I21" s="115"/>
      <c r="J21" s="115"/>
      <c r="K21" s="101">
        <v>79.473839999999996</v>
      </c>
      <c r="L21" s="80">
        <v>13220</v>
      </c>
      <c r="M21" s="78">
        <v>10351.26</v>
      </c>
      <c r="N21" s="78">
        <v>2868.74</v>
      </c>
      <c r="O21" s="78">
        <v>401.62360000000001</v>
      </c>
      <c r="P21" s="99">
        <v>8336.1367220000011</v>
      </c>
      <c r="Q21" s="78">
        <v>2264.8128551999998</v>
      </c>
      <c r="R21" s="78">
        <v>10600.949577200001</v>
      </c>
      <c r="S21" s="101">
        <v>80.188726000000003</v>
      </c>
      <c r="T21" s="80">
        <v>13020</v>
      </c>
      <c r="U21" s="78">
        <v>9960.2999999999993</v>
      </c>
      <c r="V21" s="78">
        <v>3059.7</v>
      </c>
      <c r="W21" s="78">
        <v>428.35799999999995</v>
      </c>
      <c r="X21" s="99">
        <v>8139.5831999999991</v>
      </c>
      <c r="Y21" s="78">
        <v>2415.5719559999993</v>
      </c>
      <c r="Z21" s="78">
        <v>10555.155155999999</v>
      </c>
      <c r="AA21" s="101">
        <v>81.06877999999999</v>
      </c>
      <c r="AB21" s="80">
        <v>12825</v>
      </c>
      <c r="AC21" s="78">
        <v>9759.8250000000007</v>
      </c>
      <c r="AD21" s="78">
        <v>3065.1750000000002</v>
      </c>
      <c r="AE21" s="78">
        <v>429.12450000000007</v>
      </c>
      <c r="AF21" s="99">
        <v>8079.2536725000009</v>
      </c>
      <c r="AG21" s="78">
        <v>2419.8943589999999</v>
      </c>
      <c r="AH21" s="78">
        <v>10499.148031500001</v>
      </c>
      <c r="AI21" s="101">
        <v>81.864702000000008</v>
      </c>
      <c r="AJ21" s="80">
        <v>12800</v>
      </c>
      <c r="AK21" s="78">
        <v>9728</v>
      </c>
      <c r="AL21" s="78">
        <v>3072</v>
      </c>
      <c r="AM21" s="78">
        <v>430.08</v>
      </c>
      <c r="AN21" s="99">
        <v>8153.2928000000002</v>
      </c>
      <c r="AO21" s="78">
        <v>2425.2825600000001</v>
      </c>
      <c r="AP21" s="78">
        <v>10578.575360000001</v>
      </c>
      <c r="AQ21" s="101">
        <v>82.645120000000006</v>
      </c>
      <c r="AR21" s="80">
        <v>12500</v>
      </c>
      <c r="AS21" s="78">
        <v>9462.5</v>
      </c>
      <c r="AT21" s="78">
        <v>3037.5</v>
      </c>
      <c r="AU21" s="78">
        <v>425.25</v>
      </c>
      <c r="AV21" s="99">
        <v>8030.3537500000002</v>
      </c>
      <c r="AW21" s="78">
        <v>2398.0454999999997</v>
      </c>
      <c r="AX21" s="78">
        <v>10428.39925</v>
      </c>
      <c r="AY21" s="101">
        <v>83.427194</v>
      </c>
      <c r="AZ21" s="80">
        <v>12200</v>
      </c>
      <c r="BA21" s="78">
        <v>9174.4</v>
      </c>
      <c r="BB21" s="78">
        <v>3025.6</v>
      </c>
      <c r="BC21" s="78">
        <v>423.584</v>
      </c>
      <c r="BD21" s="99">
        <v>7790.5393599999989</v>
      </c>
      <c r="BE21" s="78">
        <v>2388.6506880000002</v>
      </c>
      <c r="BF21" s="78">
        <v>10179.190047999999</v>
      </c>
      <c r="BG21" s="101">
        <v>83.435983999999991</v>
      </c>
      <c r="BH21" s="80">
        <v>12000</v>
      </c>
      <c r="BI21" s="78">
        <v>8964</v>
      </c>
      <c r="BJ21" s="81">
        <v>3036</v>
      </c>
      <c r="BK21" s="75">
        <v>23</v>
      </c>
      <c r="BL21" s="75">
        <v>21.7</v>
      </c>
      <c r="BM21" s="75">
        <v>23.5</v>
      </c>
      <c r="BN21" s="75">
        <v>23.9</v>
      </c>
      <c r="BO21" s="75">
        <v>24</v>
      </c>
      <c r="BP21" s="75">
        <v>24.3</v>
      </c>
      <c r="BQ21" s="75">
        <v>24.8</v>
      </c>
      <c r="BR21" s="75">
        <v>25.3</v>
      </c>
      <c r="BS21" s="100">
        <v>425.04</v>
      </c>
      <c r="BT21" s="100">
        <v>7616.5116000000007</v>
      </c>
      <c r="BU21" s="100">
        <v>2396.8612800000001</v>
      </c>
      <c r="BV21" s="100">
        <v>10013.372880000001</v>
      </c>
      <c r="BW21" s="103">
        <v>83.44477400000001</v>
      </c>
    </row>
    <row r="22" spans="1:75" ht="18" customHeight="1">
      <c r="A22" s="88" t="s">
        <v>209</v>
      </c>
      <c r="B22" s="89">
        <v>24449</v>
      </c>
      <c r="C22" s="78">
        <v>18789.056499999999</v>
      </c>
      <c r="D22" s="78">
        <v>5659.9434999999994</v>
      </c>
      <c r="E22" s="78">
        <v>792.39208999999983</v>
      </c>
      <c r="F22" s="99">
        <v>14964.496985100001</v>
      </c>
      <c r="G22" s="78">
        <v>4468.4121943800001</v>
      </c>
      <c r="H22" s="78">
        <v>19432.909179480001</v>
      </c>
      <c r="I22" s="115"/>
      <c r="J22" s="115"/>
      <c r="K22" s="101">
        <v>79.483452</v>
      </c>
      <c r="L22" s="80">
        <v>24283</v>
      </c>
      <c r="M22" s="78">
        <v>18940.739999999998</v>
      </c>
      <c r="N22" s="78">
        <v>5342.26</v>
      </c>
      <c r="O22" s="78">
        <v>747.91639999999995</v>
      </c>
      <c r="P22" s="99">
        <v>15258.611578</v>
      </c>
      <c r="Q22" s="78">
        <v>4217.6074248000004</v>
      </c>
      <c r="R22" s="78">
        <v>19476.2190028</v>
      </c>
      <c r="S22" s="101">
        <v>80.205159999999992</v>
      </c>
      <c r="T22" s="80">
        <v>24120</v>
      </c>
      <c r="U22" s="78">
        <v>18403.560000000001</v>
      </c>
      <c r="V22" s="78">
        <v>5716.44</v>
      </c>
      <c r="W22" s="78">
        <v>800.30159999999989</v>
      </c>
      <c r="X22" s="99">
        <v>15042.968640000001</v>
      </c>
      <c r="Y22" s="78">
        <v>4513.0150512</v>
      </c>
      <c r="Z22" s="78">
        <v>19555.983691200003</v>
      </c>
      <c r="AA22" s="101">
        <v>81.077876000000018</v>
      </c>
      <c r="AB22" s="80">
        <v>23960</v>
      </c>
      <c r="AC22" s="78">
        <v>18185.64</v>
      </c>
      <c r="AD22" s="78">
        <v>5774.36</v>
      </c>
      <c r="AE22" s="78">
        <v>808.41039999999998</v>
      </c>
      <c r="AF22" s="99">
        <v>15057.774612000001</v>
      </c>
      <c r="AG22" s="78">
        <v>4558.7417328000001</v>
      </c>
      <c r="AH22" s="78">
        <v>19616.516344800002</v>
      </c>
      <c r="AI22" s="101">
        <v>81.871938000000014</v>
      </c>
      <c r="AJ22" s="80">
        <v>23800</v>
      </c>
      <c r="AK22" s="78">
        <v>18040.400000000001</v>
      </c>
      <c r="AL22" s="78">
        <v>5759.6</v>
      </c>
      <c r="AM22" s="78">
        <v>806.34400000000005</v>
      </c>
      <c r="AN22" s="99">
        <v>15123.72904</v>
      </c>
      <c r="AO22" s="78">
        <v>4547.0890079999999</v>
      </c>
      <c r="AP22" s="78">
        <v>19670.818048000001</v>
      </c>
      <c r="AQ22" s="101">
        <v>82.650496000000004</v>
      </c>
      <c r="AR22" s="80">
        <v>23600</v>
      </c>
      <c r="AS22" s="78">
        <v>17818</v>
      </c>
      <c r="AT22" s="78">
        <v>5782</v>
      </c>
      <c r="AU22" s="78">
        <v>809.48</v>
      </c>
      <c r="AV22" s="99">
        <v>15124.874200000002</v>
      </c>
      <c r="AW22" s="78">
        <v>4564.7733600000001</v>
      </c>
      <c r="AX22" s="78">
        <v>19689.647560000001</v>
      </c>
      <c r="AY22" s="101">
        <v>83.430710000000005</v>
      </c>
      <c r="AZ22" s="80">
        <v>23480</v>
      </c>
      <c r="BA22" s="78">
        <v>17656.96</v>
      </c>
      <c r="BB22" s="78">
        <v>5823.04</v>
      </c>
      <c r="BC22" s="78">
        <v>815.22559999999999</v>
      </c>
      <c r="BD22" s="99">
        <v>14993.595423999999</v>
      </c>
      <c r="BE22" s="78">
        <v>4597.1736191999998</v>
      </c>
      <c r="BF22" s="78">
        <v>19590.769043199998</v>
      </c>
      <c r="BG22" s="101">
        <v>83.435983999999991</v>
      </c>
      <c r="BH22" s="80">
        <v>23320</v>
      </c>
      <c r="BI22" s="78">
        <v>17443.36</v>
      </c>
      <c r="BJ22" s="81">
        <v>5876.64</v>
      </c>
      <c r="BK22" s="75">
        <v>23.15</v>
      </c>
      <c r="BL22" s="75">
        <v>22</v>
      </c>
      <c r="BM22" s="75">
        <v>23.7</v>
      </c>
      <c r="BN22" s="75">
        <v>24.1</v>
      </c>
      <c r="BO22" s="75">
        <v>24.2</v>
      </c>
      <c r="BP22" s="75">
        <v>24.5</v>
      </c>
      <c r="BQ22" s="75">
        <v>24.8</v>
      </c>
      <c r="BR22" s="75">
        <v>25.2</v>
      </c>
      <c r="BS22" s="100">
        <v>822.72960000000012</v>
      </c>
      <c r="BT22" s="100">
        <v>14819.421584000002</v>
      </c>
      <c r="BU22" s="100">
        <v>4639.4897472000002</v>
      </c>
      <c r="BV22" s="100">
        <v>19458.911331200001</v>
      </c>
      <c r="BW22" s="103">
        <v>83.443016</v>
      </c>
    </row>
    <row r="23" spans="1:75">
      <c r="A23" s="85" t="s">
        <v>17</v>
      </c>
      <c r="B23" s="87">
        <v>44639</v>
      </c>
      <c r="C23" s="78">
        <v>33256.055</v>
      </c>
      <c r="D23" s="78">
        <v>11382.945</v>
      </c>
      <c r="E23" s="78">
        <v>1593.6122999999998</v>
      </c>
      <c r="F23" s="99">
        <v>26561.231696999999</v>
      </c>
      <c r="G23" s="78">
        <v>8986.6074185999987</v>
      </c>
      <c r="H23" s="78">
        <v>35547.8391156</v>
      </c>
      <c r="I23" s="115"/>
      <c r="J23" s="115"/>
      <c r="K23" s="101">
        <v>79.634039999999999</v>
      </c>
      <c r="L23" s="87">
        <v>43867</v>
      </c>
      <c r="M23" s="78">
        <v>33295.053</v>
      </c>
      <c r="N23" s="78">
        <v>10571.947</v>
      </c>
      <c r="O23" s="78">
        <v>1480.07258</v>
      </c>
      <c r="P23" s="99">
        <v>26887.720539100002</v>
      </c>
      <c r="Q23" s="78">
        <v>8346.3407175599987</v>
      </c>
      <c r="R23" s="78">
        <v>35234.061256660003</v>
      </c>
      <c r="S23" s="101">
        <v>80.320198000000005</v>
      </c>
      <c r="T23" s="87">
        <v>43110</v>
      </c>
      <c r="U23" s="78">
        <v>31901.4</v>
      </c>
      <c r="V23" s="78">
        <v>11208.6</v>
      </c>
      <c r="W23" s="78">
        <v>1569.204</v>
      </c>
      <c r="X23" s="99">
        <v>26148.801600000003</v>
      </c>
      <c r="Y23" s="78">
        <v>8848.9655280000006</v>
      </c>
      <c r="Z23" s="78">
        <v>34997.767128000007</v>
      </c>
      <c r="AA23" s="101">
        <v>81.182480000000012</v>
      </c>
      <c r="AB23" s="87">
        <v>42360</v>
      </c>
      <c r="AC23" s="78">
        <v>31176.959999999999</v>
      </c>
      <c r="AD23" s="78">
        <v>11183.04</v>
      </c>
      <c r="AE23" s="78">
        <v>1565.6256000000001</v>
      </c>
      <c r="AF23" s="99">
        <v>25887.415968000001</v>
      </c>
      <c r="AG23" s="78">
        <v>8828.7864192000015</v>
      </c>
      <c r="AH23" s="78">
        <v>34716.202387199999</v>
      </c>
      <c r="AI23" s="101">
        <v>81.955151999999998</v>
      </c>
      <c r="AJ23" s="87">
        <v>41630</v>
      </c>
      <c r="AK23" s="78">
        <v>30556.42</v>
      </c>
      <c r="AL23" s="78">
        <v>11073.58</v>
      </c>
      <c r="AM23" s="78">
        <v>1550.3011999999999</v>
      </c>
      <c r="AN23" s="99">
        <v>25691.887891999999</v>
      </c>
      <c r="AO23" s="78">
        <v>8742.3699383999992</v>
      </c>
      <c r="AP23" s="78">
        <v>34434.257830399998</v>
      </c>
      <c r="AQ23" s="101">
        <v>82.715007999999997</v>
      </c>
      <c r="AR23" s="87">
        <v>40900</v>
      </c>
      <c r="AS23" s="78">
        <v>29897.9</v>
      </c>
      <c r="AT23" s="78">
        <v>11002.1</v>
      </c>
      <c r="AU23" s="78">
        <v>1540.2939999999999</v>
      </c>
      <c r="AV23" s="99">
        <v>25454.479009999999</v>
      </c>
      <c r="AW23" s="78">
        <v>8685.9379079999999</v>
      </c>
      <c r="AX23" s="78">
        <v>34140.416918000003</v>
      </c>
      <c r="AY23" s="101">
        <v>83.472902000000005</v>
      </c>
      <c r="AZ23" s="87">
        <v>40200</v>
      </c>
      <c r="BA23" s="78">
        <v>29185.200000000001</v>
      </c>
      <c r="BB23" s="78">
        <v>11014.8</v>
      </c>
      <c r="BC23" s="78">
        <v>1542.0719999999999</v>
      </c>
      <c r="BD23" s="99">
        <v>24863.675879999999</v>
      </c>
      <c r="BE23" s="78">
        <v>8695.9643039999992</v>
      </c>
      <c r="BF23" s="78">
        <v>33559.640183999996</v>
      </c>
      <c r="BG23" s="101">
        <v>83.481691999999981</v>
      </c>
      <c r="BH23" s="87">
        <v>39500</v>
      </c>
      <c r="BI23" s="78">
        <v>28440</v>
      </c>
      <c r="BJ23" s="81">
        <v>11060</v>
      </c>
      <c r="BK23" s="75">
        <v>25.5</v>
      </c>
      <c r="BL23" s="75">
        <v>24.1</v>
      </c>
      <c r="BM23" s="75">
        <v>26</v>
      </c>
      <c r="BN23" s="75">
        <v>26.4</v>
      </c>
      <c r="BO23" s="75">
        <v>26.6</v>
      </c>
      <c r="BP23" s="75">
        <v>26.9</v>
      </c>
      <c r="BQ23" s="75">
        <v>27.4</v>
      </c>
      <c r="BR23" s="75">
        <v>28</v>
      </c>
      <c r="BS23" s="100">
        <v>1548.4</v>
      </c>
      <c r="BT23" s="100">
        <v>24247.786</v>
      </c>
      <c r="BU23" s="100">
        <v>8731.6488000000008</v>
      </c>
      <c r="BV23" s="100">
        <v>32979.434800000003</v>
      </c>
      <c r="BW23" s="103">
        <v>83.49224000000001</v>
      </c>
    </row>
    <row r="24" spans="1:75">
      <c r="A24" s="79" t="s">
        <v>18</v>
      </c>
      <c r="B24" s="82">
        <v>17069</v>
      </c>
      <c r="C24" s="78">
        <v>13245.544</v>
      </c>
      <c r="D24" s="78">
        <v>3823.4559999999997</v>
      </c>
      <c r="E24" s="78">
        <v>535.28383999999994</v>
      </c>
      <c r="F24" s="99">
        <v>10540.285017599999</v>
      </c>
      <c r="G24" s="78">
        <v>3018.5420428799994</v>
      </c>
      <c r="H24" s="78">
        <v>13558.827060479998</v>
      </c>
      <c r="I24" s="115"/>
      <c r="J24" s="115"/>
      <c r="K24" s="101">
        <v>79.435391999999993</v>
      </c>
      <c r="L24" s="82">
        <v>16800</v>
      </c>
      <c r="M24" s="78">
        <v>13255.2</v>
      </c>
      <c r="N24" s="78">
        <v>3544.8</v>
      </c>
      <c r="O24" s="78">
        <v>496.27200000000005</v>
      </c>
      <c r="P24" s="99">
        <v>10667.63544</v>
      </c>
      <c r="Q24" s="78">
        <v>2798.5487040000003</v>
      </c>
      <c r="R24" s="78">
        <v>13466.184144000001</v>
      </c>
      <c r="S24" s="101">
        <v>80.155858000000009</v>
      </c>
      <c r="T24" s="82">
        <v>16900</v>
      </c>
      <c r="U24" s="78">
        <v>13013</v>
      </c>
      <c r="V24" s="78">
        <v>3887</v>
      </c>
      <c r="W24" s="78">
        <v>544.17999999999995</v>
      </c>
      <c r="X24" s="99">
        <v>10628.072</v>
      </c>
      <c r="Y24" s="78">
        <v>3068.70876</v>
      </c>
      <c r="Z24" s="78">
        <v>13696.78076</v>
      </c>
      <c r="AA24" s="101">
        <v>81.046039999999991</v>
      </c>
      <c r="AB24" s="82">
        <v>17000</v>
      </c>
      <c r="AC24" s="78">
        <v>13022</v>
      </c>
      <c r="AD24" s="78">
        <v>3978</v>
      </c>
      <c r="AE24" s="78">
        <v>556.91999999999996</v>
      </c>
      <c r="AF24" s="99">
        <v>10773.372600000001</v>
      </c>
      <c r="AG24" s="78">
        <v>3140.5514399999997</v>
      </c>
      <c r="AH24" s="78">
        <v>13913.92404</v>
      </c>
      <c r="AI24" s="101">
        <v>81.846612000000007</v>
      </c>
      <c r="AJ24" s="82">
        <v>17050</v>
      </c>
      <c r="AK24" s="78">
        <v>13043.25</v>
      </c>
      <c r="AL24" s="78">
        <v>4006.75</v>
      </c>
      <c r="AM24" s="78">
        <v>560.94500000000005</v>
      </c>
      <c r="AN24" s="99">
        <v>10925.452449999999</v>
      </c>
      <c r="AO24" s="78">
        <v>3163.2489899999996</v>
      </c>
      <c r="AP24" s="78">
        <v>14088.701439999999</v>
      </c>
      <c r="AQ24" s="101">
        <v>82.631679999999989</v>
      </c>
      <c r="AR24" s="82">
        <v>17100</v>
      </c>
      <c r="AS24" s="78">
        <v>13030.2</v>
      </c>
      <c r="AT24" s="78">
        <v>4069.8</v>
      </c>
      <c r="AU24" s="78">
        <v>569.77200000000005</v>
      </c>
      <c r="AV24" s="99">
        <v>11051.52138</v>
      </c>
      <c r="AW24" s="78">
        <v>3213.0257040000001</v>
      </c>
      <c r="AX24" s="78">
        <v>14264.547084</v>
      </c>
      <c r="AY24" s="101">
        <v>83.418403999999995</v>
      </c>
      <c r="AZ24" s="82">
        <v>17200</v>
      </c>
      <c r="BA24" s="78">
        <v>13054.8</v>
      </c>
      <c r="BB24" s="78">
        <v>4145.2</v>
      </c>
      <c r="BC24" s="78">
        <v>580.32799999999997</v>
      </c>
      <c r="BD24" s="99">
        <v>11076.32012</v>
      </c>
      <c r="BE24" s="78">
        <v>3272.5524959999998</v>
      </c>
      <c r="BF24" s="78">
        <v>14348.872616000001</v>
      </c>
      <c r="BG24" s="101">
        <v>83.42367800000001</v>
      </c>
      <c r="BH24" s="82">
        <v>17300</v>
      </c>
      <c r="BI24" s="78">
        <v>13130.7</v>
      </c>
      <c r="BJ24" s="81">
        <v>4169.3</v>
      </c>
      <c r="BK24" s="75">
        <v>22.4</v>
      </c>
      <c r="BL24" s="75">
        <v>21.1</v>
      </c>
      <c r="BM24" s="75">
        <v>23</v>
      </c>
      <c r="BN24" s="75">
        <v>23.4</v>
      </c>
      <c r="BO24" s="75">
        <v>23.5</v>
      </c>
      <c r="BP24" s="75">
        <v>23.8</v>
      </c>
      <c r="BQ24" s="75">
        <v>24.1</v>
      </c>
      <c r="BR24" s="75">
        <v>24.1</v>
      </c>
      <c r="BS24" s="100">
        <v>583.702</v>
      </c>
      <c r="BT24" s="100">
        <v>11140.717329999999</v>
      </c>
      <c r="BU24" s="100">
        <v>3291.5789639999998</v>
      </c>
      <c r="BV24" s="100">
        <v>14432.296294</v>
      </c>
      <c r="BW24" s="103">
        <v>83.423677999999995</v>
      </c>
    </row>
    <row r="25" spans="1:75">
      <c r="A25" s="79" t="s">
        <v>19</v>
      </c>
      <c r="B25" s="80">
        <v>22084</v>
      </c>
      <c r="C25" s="78">
        <v>15679.64</v>
      </c>
      <c r="D25" s="78">
        <v>6404.36</v>
      </c>
      <c r="E25" s="78">
        <v>896.61039999999991</v>
      </c>
      <c r="F25" s="99">
        <v>12579.797256</v>
      </c>
      <c r="G25" s="78">
        <v>5056.1141327999994</v>
      </c>
      <c r="H25" s="78">
        <v>17635.911388799999</v>
      </c>
      <c r="I25" s="115"/>
      <c r="J25" s="115"/>
      <c r="K25" s="101">
        <v>79.858320000000006</v>
      </c>
      <c r="L25" s="80">
        <v>21900</v>
      </c>
      <c r="M25" s="78">
        <v>15877.5</v>
      </c>
      <c r="N25" s="78">
        <v>6022.5</v>
      </c>
      <c r="O25" s="78">
        <v>843.15</v>
      </c>
      <c r="P25" s="99">
        <v>12876.269250000001</v>
      </c>
      <c r="Q25" s="78">
        <v>4754.6432999999997</v>
      </c>
      <c r="R25" s="78">
        <v>17630.912550000001</v>
      </c>
      <c r="S25" s="101">
        <v>80.506450000000001</v>
      </c>
      <c r="T25" s="80">
        <v>21730</v>
      </c>
      <c r="U25" s="78">
        <v>15297.92</v>
      </c>
      <c r="V25" s="78">
        <v>6432.08</v>
      </c>
      <c r="W25" s="78">
        <v>900.49119999999994</v>
      </c>
      <c r="X25" s="99">
        <v>12598.532480000002</v>
      </c>
      <c r="Y25" s="78">
        <v>5077.9985183999997</v>
      </c>
      <c r="Z25" s="78">
        <v>17676.530998400001</v>
      </c>
      <c r="AA25" s="101">
        <v>81.346208000000004</v>
      </c>
      <c r="AB25" s="80">
        <v>21550</v>
      </c>
      <c r="AC25" s="78">
        <v>15085</v>
      </c>
      <c r="AD25" s="78">
        <v>6465</v>
      </c>
      <c r="AE25" s="78">
        <v>905.1</v>
      </c>
      <c r="AF25" s="99">
        <v>12585.415500000001</v>
      </c>
      <c r="AG25" s="78">
        <v>5103.9881999999998</v>
      </c>
      <c r="AH25" s="78">
        <v>17689.403700000003</v>
      </c>
      <c r="AI25" s="101">
        <v>82.085400000000021</v>
      </c>
      <c r="AJ25" s="80">
        <v>21375</v>
      </c>
      <c r="AK25" s="78">
        <v>14941.125</v>
      </c>
      <c r="AL25" s="78">
        <v>6433.875</v>
      </c>
      <c r="AM25" s="78">
        <v>900.74249999999995</v>
      </c>
      <c r="AN25" s="99">
        <v>12621.026925000002</v>
      </c>
      <c r="AO25" s="78">
        <v>5079.4156349999994</v>
      </c>
      <c r="AP25" s="78">
        <v>17700.442560000003</v>
      </c>
      <c r="AQ25" s="101">
        <v>82.809088000000017</v>
      </c>
      <c r="AR25" s="80">
        <v>21100</v>
      </c>
      <c r="AS25" s="78">
        <v>14685.6</v>
      </c>
      <c r="AT25" s="78">
        <v>6414.4</v>
      </c>
      <c r="AU25" s="78">
        <v>898.01599999999996</v>
      </c>
      <c r="AV25" s="99">
        <v>12561.724639999999</v>
      </c>
      <c r="AW25" s="78">
        <v>5064.0405119999996</v>
      </c>
      <c r="AX25" s="78">
        <v>17625.765152</v>
      </c>
      <c r="AY25" s="101">
        <v>83.534431999999995</v>
      </c>
      <c r="AZ25" s="80">
        <v>20900</v>
      </c>
      <c r="BA25" s="78">
        <v>14483.7</v>
      </c>
      <c r="BB25" s="78">
        <v>6416.3</v>
      </c>
      <c r="BC25" s="78">
        <v>898.28199999999993</v>
      </c>
      <c r="BD25" s="99">
        <v>12394.258030000001</v>
      </c>
      <c r="BE25" s="78">
        <v>5065.540524</v>
      </c>
      <c r="BF25" s="78">
        <v>17459.798554000001</v>
      </c>
      <c r="BG25" s="101">
        <v>83.539705999999995</v>
      </c>
      <c r="BH25" s="80">
        <v>20700</v>
      </c>
      <c r="BI25" s="78">
        <v>14262.3</v>
      </c>
      <c r="BJ25" s="81">
        <v>6437.7</v>
      </c>
      <c r="BK25" s="75">
        <v>29</v>
      </c>
      <c r="BL25" s="75">
        <v>27.5</v>
      </c>
      <c r="BM25" s="75">
        <v>29.6</v>
      </c>
      <c r="BN25" s="75">
        <v>30</v>
      </c>
      <c r="BO25" s="75">
        <v>30.1</v>
      </c>
      <c r="BP25" s="75">
        <v>30.4</v>
      </c>
      <c r="BQ25" s="75">
        <v>30.7</v>
      </c>
      <c r="BR25" s="75">
        <v>31.1</v>
      </c>
      <c r="BS25" s="100">
        <v>901.27800000000002</v>
      </c>
      <c r="BT25" s="100">
        <v>12211.739369999999</v>
      </c>
      <c r="BU25" s="100">
        <v>5082.4353959999999</v>
      </c>
      <c r="BV25" s="100">
        <v>17294.174766</v>
      </c>
      <c r="BW25" s="103">
        <v>83.546737999999991</v>
      </c>
    </row>
    <row r="26" spans="1:75">
      <c r="A26" s="84" t="s">
        <v>20</v>
      </c>
      <c r="B26" s="80">
        <v>18121</v>
      </c>
      <c r="C26" s="78">
        <v>13094</v>
      </c>
      <c r="D26" s="78">
        <v>5027</v>
      </c>
      <c r="E26" s="78">
        <v>703.78</v>
      </c>
      <c r="F26" s="99">
        <v>10487.794199999998</v>
      </c>
      <c r="G26" s="78">
        <v>3968.71596</v>
      </c>
      <c r="H26" s="78">
        <v>14456.510159999998</v>
      </c>
      <c r="I26" s="115"/>
      <c r="J26" s="115"/>
      <c r="K26" s="101">
        <v>79.777662159924944</v>
      </c>
      <c r="L26" s="80">
        <v>18006</v>
      </c>
      <c r="M26" s="78">
        <v>13252.416000000001</v>
      </c>
      <c r="N26" s="78">
        <v>4753.5839999999998</v>
      </c>
      <c r="O26" s="78">
        <v>665.50175999999988</v>
      </c>
      <c r="P26" s="99">
        <v>10732.281835199999</v>
      </c>
      <c r="Q26" s="78">
        <v>3752.8594963199994</v>
      </c>
      <c r="R26" s="78">
        <v>14485.141331519999</v>
      </c>
      <c r="S26" s="101">
        <v>80.446191999999996</v>
      </c>
      <c r="T26" s="80">
        <v>17890</v>
      </c>
      <c r="U26" s="78">
        <v>12827.130000000001</v>
      </c>
      <c r="V26" s="78">
        <v>5062.87</v>
      </c>
      <c r="W26" s="78">
        <v>708.80179999999996</v>
      </c>
      <c r="X26" s="99">
        <v>10545.22472</v>
      </c>
      <c r="Y26" s="78">
        <v>3997.0346076000001</v>
      </c>
      <c r="Z26" s="78">
        <v>14542.259327600001</v>
      </c>
      <c r="AA26" s="101">
        <v>81.287083999999993</v>
      </c>
      <c r="AB26" s="80">
        <v>17780</v>
      </c>
      <c r="AC26" s="78">
        <v>12641.58</v>
      </c>
      <c r="AD26" s="78">
        <v>5138.42</v>
      </c>
      <c r="AE26" s="78">
        <v>719.37880000000007</v>
      </c>
      <c r="AF26" s="99">
        <v>10531.028214</v>
      </c>
      <c r="AG26" s="78">
        <v>4056.6798215999997</v>
      </c>
      <c r="AH26" s="78">
        <v>14587.708035600001</v>
      </c>
      <c r="AI26" s="101">
        <v>82.045602000000002</v>
      </c>
      <c r="AJ26" s="80">
        <v>17670</v>
      </c>
      <c r="AK26" s="78">
        <v>12545.7</v>
      </c>
      <c r="AL26" s="78">
        <v>5124.3</v>
      </c>
      <c r="AM26" s="78">
        <v>717.40199999999993</v>
      </c>
      <c r="AN26" s="99">
        <v>10581.608819999999</v>
      </c>
      <c r="AO26" s="78">
        <v>4045.5323640000001</v>
      </c>
      <c r="AP26" s="78">
        <v>14627.141184</v>
      </c>
      <c r="AQ26" s="101">
        <v>82.779520000000005</v>
      </c>
      <c r="AR26" s="80">
        <v>17500</v>
      </c>
      <c r="AS26" s="78">
        <v>12372.5</v>
      </c>
      <c r="AT26" s="78">
        <v>5127.5</v>
      </c>
      <c r="AU26" s="78">
        <v>717.85</v>
      </c>
      <c r="AV26" s="99">
        <v>10567.08275</v>
      </c>
      <c r="AW26" s="78">
        <v>4048.0586999999996</v>
      </c>
      <c r="AX26" s="78">
        <v>14615.141449999999</v>
      </c>
      <c r="AY26" s="101">
        <v>83.515094000000005</v>
      </c>
      <c r="AZ26" s="80">
        <v>17300</v>
      </c>
      <c r="BA26" s="78">
        <v>12161.9</v>
      </c>
      <c r="BB26" s="78">
        <v>5138.1000000000004</v>
      </c>
      <c r="BC26" s="78">
        <v>719.33400000000006</v>
      </c>
      <c r="BD26" s="99">
        <v>10392.900609999999</v>
      </c>
      <c r="BE26" s="78">
        <v>4056.4271880000001</v>
      </c>
      <c r="BF26" s="78">
        <v>14449.327797999998</v>
      </c>
      <c r="BG26" s="101">
        <v>83.522126</v>
      </c>
      <c r="BH26" s="80">
        <v>17200</v>
      </c>
      <c r="BI26" s="78">
        <v>12074.4</v>
      </c>
      <c r="BJ26" s="81">
        <v>5125.6000000000004</v>
      </c>
      <c r="BK26" s="75">
        <v>27.73</v>
      </c>
      <c r="BL26" s="75">
        <v>26.4</v>
      </c>
      <c r="BM26" s="75">
        <v>28.3</v>
      </c>
      <c r="BN26" s="75">
        <v>28.9</v>
      </c>
      <c r="BO26" s="75">
        <v>29</v>
      </c>
      <c r="BP26" s="75">
        <v>29.3</v>
      </c>
      <c r="BQ26" s="75">
        <v>29.7</v>
      </c>
      <c r="BR26" s="75">
        <v>29.8</v>
      </c>
      <c r="BS26" s="100">
        <v>717.58400000000006</v>
      </c>
      <c r="BT26" s="100">
        <v>10319.549359999999</v>
      </c>
      <c r="BU26" s="100">
        <v>4046.5586880000005</v>
      </c>
      <c r="BV26" s="100">
        <v>14366.108048</v>
      </c>
      <c r="BW26" s="103">
        <v>83.523883999999995</v>
      </c>
    </row>
    <row r="27" spans="1:75">
      <c r="A27" s="90" t="s">
        <v>210</v>
      </c>
      <c r="B27" s="91">
        <v>555621</v>
      </c>
      <c r="C27" s="92">
        <v>409674.11100000003</v>
      </c>
      <c r="D27" s="92">
        <v>145946.88899999997</v>
      </c>
      <c r="E27" s="78">
        <v>20432.564459999994</v>
      </c>
      <c r="F27" s="99">
        <v>327514.5067194</v>
      </c>
      <c r="G27" s="78">
        <v>115222.14992771996</v>
      </c>
      <c r="H27" s="78">
        <v>442736.65664711996</v>
      </c>
      <c r="I27" s="115"/>
      <c r="J27" s="115"/>
      <c r="K27" s="101">
        <v>79.683211514165222</v>
      </c>
      <c r="L27" s="91">
        <v>550066</v>
      </c>
      <c r="M27" s="92">
        <v>412472.79000000004</v>
      </c>
      <c r="N27" s="92">
        <v>137593.21</v>
      </c>
      <c r="O27" s="78">
        <v>19263.0494</v>
      </c>
      <c r="P27" s="99">
        <v>333462.40861300001</v>
      </c>
      <c r="Q27" s="78">
        <v>108627.08743079999</v>
      </c>
      <c r="R27" s="78">
        <v>442089.49604380003</v>
      </c>
      <c r="S27" s="101">
        <v>80.370263939927213</v>
      </c>
      <c r="T27" s="91">
        <v>545500</v>
      </c>
      <c r="U27" s="92">
        <v>399196.60000000003</v>
      </c>
      <c r="V27" s="92">
        <v>146303.39999999997</v>
      </c>
      <c r="W27" s="78">
        <v>20482.475999999995</v>
      </c>
      <c r="X27" s="99">
        <v>327550.27040000004</v>
      </c>
      <c r="Y27" s="78">
        <v>115503.60823199997</v>
      </c>
      <c r="Z27" s="78">
        <v>443053.87863200001</v>
      </c>
      <c r="AA27" s="101">
        <v>81.21977610119157</v>
      </c>
      <c r="AB27" s="91">
        <v>540455</v>
      </c>
      <c r="AC27" s="92">
        <v>393458.57499999995</v>
      </c>
      <c r="AD27" s="92">
        <v>146996.42500000002</v>
      </c>
      <c r="AE27" s="78">
        <v>20579.499500000002</v>
      </c>
      <c r="AF27" s="99">
        <v>327036.14304749999</v>
      </c>
      <c r="AG27" s="78">
        <v>116050.737609</v>
      </c>
      <c r="AH27" s="78">
        <v>443086.8806565</v>
      </c>
      <c r="AI27" s="101">
        <v>81.984046896873934</v>
      </c>
      <c r="AJ27" s="91">
        <v>535735</v>
      </c>
      <c r="AK27" s="92">
        <v>389085.09499999997</v>
      </c>
      <c r="AL27" s="92">
        <v>146649.905</v>
      </c>
      <c r="AM27" s="78">
        <v>20530.986699999998</v>
      </c>
      <c r="AN27" s="99">
        <v>327467.48244699999</v>
      </c>
      <c r="AO27" s="78">
        <v>115777.1669994</v>
      </c>
      <c r="AP27" s="78">
        <v>443244.6494464</v>
      </c>
      <c r="AQ27" s="101">
        <v>82.735802112312996</v>
      </c>
      <c r="AR27" s="91">
        <v>530040</v>
      </c>
      <c r="AS27" s="92">
        <v>383412.44</v>
      </c>
      <c r="AT27" s="92">
        <v>146627.56</v>
      </c>
      <c r="AU27" s="78">
        <v>20527.858399999997</v>
      </c>
      <c r="AV27" s="99">
        <v>326751.386436</v>
      </c>
      <c r="AW27" s="78">
        <v>115759.5260688</v>
      </c>
      <c r="AX27" s="78">
        <v>442510.91250480001</v>
      </c>
      <c r="AY27" s="101">
        <v>83.486324146253125</v>
      </c>
      <c r="AZ27" s="91">
        <v>524780</v>
      </c>
      <c r="BA27" s="92">
        <v>377707.95999999996</v>
      </c>
      <c r="BB27" s="92">
        <v>147072.04</v>
      </c>
      <c r="BC27" s="78">
        <v>20590.085600000002</v>
      </c>
      <c r="BD27" s="99">
        <v>322042.49232399999</v>
      </c>
      <c r="BE27" s="78">
        <v>116110.43413920001</v>
      </c>
      <c r="BF27" s="78">
        <v>438152.92646320001</v>
      </c>
      <c r="BG27" s="101">
        <v>83.492687690689436</v>
      </c>
      <c r="BH27" s="91">
        <v>519160</v>
      </c>
      <c r="BI27" s="92">
        <v>371884.32</v>
      </c>
      <c r="BJ27" s="93">
        <v>147275.68</v>
      </c>
      <c r="BK27" s="75"/>
      <c r="BL27" s="75"/>
      <c r="BM27" s="75"/>
      <c r="BN27" s="75"/>
      <c r="BO27" s="75"/>
      <c r="BP27" s="75"/>
      <c r="BQ27" s="75"/>
      <c r="BR27" s="75"/>
      <c r="BS27" s="100">
        <v>20618.5952</v>
      </c>
      <c r="BT27" s="100">
        <v>317220.70260800002</v>
      </c>
      <c r="BU27" s="100">
        <v>116271.20384639999</v>
      </c>
      <c r="BV27" s="100">
        <v>433491.90645440004</v>
      </c>
      <c r="BW27" s="103">
        <v>83.49871069697204</v>
      </c>
    </row>
    <row r="28" spans="1:75">
      <c r="A28" s="104" t="s">
        <v>22</v>
      </c>
      <c r="B28" s="91"/>
      <c r="C28" s="92"/>
      <c r="D28" s="92"/>
      <c r="E28" s="78"/>
      <c r="F28" s="99"/>
      <c r="G28" s="78"/>
      <c r="H28" s="78"/>
      <c r="I28" s="115"/>
      <c r="J28" s="115"/>
      <c r="K28" s="106">
        <v>79.553640406420257</v>
      </c>
      <c r="L28" s="91"/>
      <c r="M28" s="92"/>
      <c r="N28" s="92"/>
      <c r="O28" s="78"/>
      <c r="P28" s="99"/>
      <c r="Q28" s="78"/>
      <c r="R28" s="78"/>
      <c r="S28" s="107">
        <v>80.287777715008531</v>
      </c>
      <c r="T28" s="91"/>
      <c r="U28" s="92"/>
      <c r="V28" s="92"/>
      <c r="W28" s="78"/>
      <c r="X28" s="99"/>
      <c r="Y28" s="78"/>
      <c r="Z28" s="78"/>
      <c r="AA28" s="108">
        <v>81.153530332537215</v>
      </c>
      <c r="AB28" s="91"/>
      <c r="AC28" s="92"/>
      <c r="AD28" s="92"/>
      <c r="AE28" s="78"/>
      <c r="AF28" s="99"/>
      <c r="AG28" s="78"/>
      <c r="AH28" s="78"/>
      <c r="AI28" s="109">
        <v>81.940002014709791</v>
      </c>
      <c r="AJ28" s="91"/>
      <c r="AK28" s="92"/>
      <c r="AL28" s="92"/>
      <c r="AM28" s="78"/>
      <c r="AN28" s="99"/>
      <c r="AO28" s="78"/>
      <c r="AP28" s="78"/>
      <c r="AQ28" s="110">
        <v>82.716584498827487</v>
      </c>
      <c r="AR28" s="91"/>
      <c r="AS28" s="92"/>
      <c r="AT28" s="92"/>
      <c r="AU28" s="78"/>
      <c r="AV28" s="99"/>
      <c r="AW28" s="78"/>
      <c r="AX28" s="78"/>
      <c r="AY28" s="111">
        <v>83.469340929578479</v>
      </c>
      <c r="AZ28" s="91"/>
      <c r="BA28" s="92"/>
      <c r="BB28" s="92"/>
      <c r="BC28" s="78"/>
      <c r="BD28" s="99"/>
      <c r="BE28" s="78"/>
      <c r="BF28" s="78"/>
      <c r="BG28" s="112">
        <v>83.469201514605118</v>
      </c>
      <c r="BH28" s="91"/>
      <c r="BI28" s="92"/>
      <c r="BJ28" s="93"/>
      <c r="BK28" s="75"/>
      <c r="BL28" s="75"/>
      <c r="BM28" s="75"/>
      <c r="BN28" s="75"/>
      <c r="BO28" s="75"/>
      <c r="BP28" s="75"/>
      <c r="BQ28" s="75"/>
      <c r="BR28" s="75"/>
      <c r="BS28" s="100"/>
      <c r="BT28" s="100"/>
      <c r="BU28" s="100"/>
      <c r="BV28" s="100"/>
      <c r="BW28" s="117">
        <v>83.469201514605118</v>
      </c>
    </row>
    <row r="29" spans="1:75">
      <c r="A29" s="104" t="s">
        <v>23</v>
      </c>
      <c r="B29" s="91"/>
      <c r="C29" s="92"/>
      <c r="D29" s="92"/>
      <c r="E29" s="78"/>
      <c r="F29" s="99"/>
      <c r="G29" s="78"/>
      <c r="H29" s="78"/>
      <c r="I29" s="115"/>
      <c r="J29" s="115"/>
      <c r="K29" s="106">
        <v>79.425994705540191</v>
      </c>
      <c r="L29" s="91"/>
      <c r="M29" s="92"/>
      <c r="N29" s="92"/>
      <c r="O29" s="78"/>
      <c r="P29" s="99"/>
      <c r="Q29" s="78"/>
      <c r="R29" s="78"/>
      <c r="S29" s="107">
        <v>80.151606399117355</v>
      </c>
      <c r="T29" s="91"/>
      <c r="U29" s="92"/>
      <c r="V29" s="92"/>
      <c r="W29" s="78"/>
      <c r="X29" s="99"/>
      <c r="Y29" s="78"/>
      <c r="Z29" s="78"/>
      <c r="AA29" s="108">
        <v>81.03098631571757</v>
      </c>
      <c r="AB29" s="91"/>
      <c r="AC29" s="92"/>
      <c r="AD29" s="92"/>
      <c r="AE29" s="78"/>
      <c r="AF29" s="99"/>
      <c r="AG29" s="78"/>
      <c r="AH29" s="78"/>
      <c r="AI29" s="109">
        <v>81.803300677531595</v>
      </c>
      <c r="AJ29" s="91"/>
      <c r="AK29" s="92"/>
      <c r="AL29" s="92"/>
      <c r="AM29" s="78"/>
      <c r="AN29" s="99"/>
      <c r="AO29" s="78"/>
      <c r="AP29" s="78"/>
      <c r="AQ29" s="110">
        <v>82.589609077128031</v>
      </c>
      <c r="AR29" s="91"/>
      <c r="AS29" s="92"/>
      <c r="AT29" s="92"/>
      <c r="AU29" s="78"/>
      <c r="AV29" s="99"/>
      <c r="AW29" s="78"/>
      <c r="AX29" s="78"/>
      <c r="AY29" s="111">
        <v>83.413188731826892</v>
      </c>
      <c r="AZ29" s="91"/>
      <c r="BA29" s="92"/>
      <c r="BB29" s="92"/>
      <c r="BC29" s="78"/>
      <c r="BD29" s="99"/>
      <c r="BE29" s="78"/>
      <c r="BF29" s="78"/>
      <c r="BG29" s="112">
        <v>83.426760237015458</v>
      </c>
      <c r="BH29" s="91"/>
      <c r="BI29" s="92"/>
      <c r="BJ29" s="93"/>
      <c r="BK29" s="75"/>
      <c r="BL29" s="75"/>
      <c r="BM29" s="75"/>
      <c r="BN29" s="75"/>
      <c r="BO29" s="75"/>
      <c r="BP29" s="75"/>
      <c r="BQ29" s="75"/>
      <c r="BR29" s="75"/>
      <c r="BS29" s="100"/>
      <c r="BT29" s="100"/>
      <c r="BU29" s="100"/>
      <c r="BV29" s="100"/>
      <c r="BW29" s="117">
        <v>83.437356004802538</v>
      </c>
    </row>
    <row r="30" spans="1:75">
      <c r="A30" s="104" t="s">
        <v>24</v>
      </c>
      <c r="B30" s="91"/>
      <c r="C30" s="92"/>
      <c r="D30" s="92"/>
      <c r="E30" s="78"/>
      <c r="F30" s="99"/>
      <c r="G30" s="78"/>
      <c r="H30" s="78"/>
      <c r="I30" s="115"/>
      <c r="J30" s="115"/>
      <c r="K30" s="106">
        <v>79.528216507540961</v>
      </c>
      <c r="L30" s="91"/>
      <c r="M30" s="92"/>
      <c r="N30" s="92"/>
      <c r="O30" s="78"/>
      <c r="P30" s="99"/>
      <c r="Q30" s="78"/>
      <c r="R30" s="78"/>
      <c r="S30" s="107">
        <v>80.247741446667462</v>
      </c>
      <c r="T30" s="91"/>
      <c r="U30" s="92"/>
      <c r="V30" s="92"/>
      <c r="W30" s="78"/>
      <c r="X30" s="99"/>
      <c r="Y30" s="78"/>
      <c r="Z30" s="78"/>
      <c r="AA30" s="108">
        <v>81.108060386974415</v>
      </c>
      <c r="AB30" s="91"/>
      <c r="AC30" s="92"/>
      <c r="AD30" s="92"/>
      <c r="AE30" s="78"/>
      <c r="AF30" s="99"/>
      <c r="AG30" s="78"/>
      <c r="AH30" s="78"/>
      <c r="AI30" s="109">
        <v>81.908900041026854</v>
      </c>
      <c r="AJ30" s="91"/>
      <c r="AK30" s="92"/>
      <c r="AL30" s="92"/>
      <c r="AM30" s="78"/>
      <c r="AN30" s="99"/>
      <c r="AO30" s="78"/>
      <c r="AP30" s="78"/>
      <c r="AQ30" s="110">
        <v>82.685771856688916</v>
      </c>
      <c r="AR30" s="91"/>
      <c r="AS30" s="92"/>
      <c r="AT30" s="92"/>
      <c r="AU30" s="78"/>
      <c r="AV30" s="99"/>
      <c r="AW30" s="78"/>
      <c r="AX30" s="78"/>
      <c r="AY30" s="111">
        <v>83.448507040200553</v>
      </c>
      <c r="AZ30" s="91"/>
      <c r="BA30" s="92"/>
      <c r="BB30" s="92"/>
      <c r="BC30" s="78"/>
      <c r="BD30" s="99"/>
      <c r="BE30" s="78"/>
      <c r="BF30" s="78"/>
      <c r="BG30" s="112">
        <v>83.448354325198991</v>
      </c>
      <c r="BH30" s="91"/>
      <c r="BI30" s="92"/>
      <c r="BJ30" s="93"/>
      <c r="BK30" s="75"/>
      <c r="BL30" s="75"/>
      <c r="BM30" s="75"/>
      <c r="BN30" s="75"/>
      <c r="BO30" s="75"/>
      <c r="BP30" s="75"/>
      <c r="BQ30" s="75"/>
      <c r="BR30" s="75"/>
      <c r="BS30" s="100"/>
      <c r="BT30" s="100"/>
      <c r="BU30" s="100"/>
      <c r="BV30" s="100"/>
      <c r="BW30" s="117">
        <v>83.448354325198991</v>
      </c>
    </row>
    <row r="31" spans="1:75">
      <c r="A31" s="104" t="s">
        <v>25</v>
      </c>
      <c r="B31" s="91"/>
      <c r="C31" s="92"/>
      <c r="D31" s="92"/>
      <c r="E31" s="78"/>
      <c r="F31" s="99"/>
      <c r="G31" s="78"/>
      <c r="H31" s="78"/>
      <c r="I31" s="115"/>
      <c r="J31" s="115"/>
      <c r="K31" s="106">
        <v>79.455762022360915</v>
      </c>
      <c r="L31" s="91"/>
      <c r="M31" s="92"/>
      <c r="N31" s="92"/>
      <c r="O31" s="78"/>
      <c r="P31" s="99"/>
      <c r="Q31" s="78"/>
      <c r="R31" s="78"/>
      <c r="S31" s="107">
        <v>80.132871870527367</v>
      </c>
      <c r="T31" s="91"/>
      <c r="U31" s="92"/>
      <c r="V31" s="92"/>
      <c r="W31" s="78"/>
      <c r="X31" s="99"/>
      <c r="Y31" s="78"/>
      <c r="Z31" s="78"/>
      <c r="AA31" s="108">
        <v>81.073562231759666</v>
      </c>
      <c r="AB31" s="91"/>
      <c r="AC31" s="92"/>
      <c r="AD31" s="92"/>
      <c r="AE31" s="78"/>
      <c r="AF31" s="99"/>
      <c r="AG31" s="78"/>
      <c r="AH31" s="78"/>
      <c r="AI31" s="109">
        <v>81.894390836959317</v>
      </c>
      <c r="AJ31" s="91"/>
      <c r="AK31" s="92"/>
      <c r="AL31" s="92"/>
      <c r="AM31" s="78"/>
      <c r="AN31" s="99"/>
      <c r="AO31" s="78"/>
      <c r="AP31" s="78"/>
      <c r="AQ31" s="110">
        <v>82.666515863714807</v>
      </c>
      <c r="AR31" s="91"/>
      <c r="AS31" s="92"/>
      <c r="AT31" s="92"/>
      <c r="AU31" s="78"/>
      <c r="AV31" s="99"/>
      <c r="AW31" s="78"/>
      <c r="AX31" s="78"/>
      <c r="AY31" s="111">
        <v>83.435913276938479</v>
      </c>
      <c r="AZ31" s="91"/>
      <c r="BA31" s="92"/>
      <c r="BB31" s="92"/>
      <c r="BC31" s="78"/>
      <c r="BD31" s="99"/>
      <c r="BE31" s="78"/>
      <c r="BF31" s="78"/>
      <c r="BG31" s="112">
        <v>83.43568787161945</v>
      </c>
      <c r="BH31" s="91"/>
      <c r="BI31" s="92"/>
      <c r="BJ31" s="93"/>
      <c r="BK31" s="75"/>
      <c r="BL31" s="75"/>
      <c r="BM31" s="75"/>
      <c r="BN31" s="75"/>
      <c r="BO31" s="75"/>
      <c r="BP31" s="75"/>
      <c r="BQ31" s="75"/>
      <c r="BR31" s="75"/>
      <c r="BS31" s="100"/>
      <c r="BT31" s="100"/>
      <c r="BU31" s="100"/>
      <c r="BV31" s="100"/>
      <c r="BW31" s="117">
        <v>83.43568787161945</v>
      </c>
    </row>
    <row r="32" spans="1:75">
      <c r="A32" s="104" t="s">
        <v>26</v>
      </c>
      <c r="B32" s="91"/>
      <c r="C32" s="92"/>
      <c r="D32" s="92"/>
      <c r="E32" s="78"/>
      <c r="F32" s="99"/>
      <c r="G32" s="78"/>
      <c r="H32" s="78"/>
      <c r="I32" s="115"/>
      <c r="J32" s="115"/>
      <c r="K32" s="106">
        <v>79.624226494823574</v>
      </c>
      <c r="L32" s="91"/>
      <c r="M32" s="92"/>
      <c r="N32" s="92"/>
      <c r="O32" s="78"/>
      <c r="P32" s="99"/>
      <c r="Q32" s="78"/>
      <c r="R32" s="78"/>
      <c r="S32" s="107">
        <v>80.273699360989951</v>
      </c>
      <c r="T32" s="91"/>
      <c r="U32" s="92"/>
      <c r="V32" s="92"/>
      <c r="W32" s="78"/>
      <c r="X32" s="99"/>
      <c r="Y32" s="78"/>
      <c r="Z32" s="78"/>
      <c r="AA32" s="108">
        <v>81.244258537223601</v>
      </c>
      <c r="AB32" s="91"/>
      <c r="AC32" s="92"/>
      <c r="AD32" s="92"/>
      <c r="AE32" s="78"/>
      <c r="AF32" s="99"/>
      <c r="AG32" s="78"/>
      <c r="AH32" s="78"/>
      <c r="AI32" s="109">
        <v>82.046981418811043</v>
      </c>
      <c r="AJ32" s="91"/>
      <c r="AK32" s="92"/>
      <c r="AL32" s="92"/>
      <c r="AM32" s="78"/>
      <c r="AN32" s="99"/>
      <c r="AO32" s="78"/>
      <c r="AP32" s="78"/>
      <c r="AQ32" s="110">
        <v>82.845901905846858</v>
      </c>
      <c r="AR32" s="91"/>
      <c r="AS32" s="92"/>
      <c r="AT32" s="92"/>
      <c r="AU32" s="78"/>
      <c r="AV32" s="99"/>
      <c r="AW32" s="78"/>
      <c r="AX32" s="78"/>
      <c r="AY32" s="111">
        <v>83.553234951815028</v>
      </c>
      <c r="AZ32" s="91"/>
      <c r="BA32" s="92"/>
      <c r="BB32" s="92"/>
      <c r="BC32" s="78"/>
      <c r="BD32" s="99"/>
      <c r="BE32" s="78"/>
      <c r="BF32" s="78"/>
      <c r="BG32" s="112">
        <v>83.553531628035827</v>
      </c>
      <c r="BH32" s="91"/>
      <c r="BI32" s="92"/>
      <c r="BJ32" s="93"/>
      <c r="BK32" s="75"/>
      <c r="BL32" s="75"/>
      <c r="BM32" s="75"/>
      <c r="BN32" s="75"/>
      <c r="BO32" s="75"/>
      <c r="BP32" s="75"/>
      <c r="BQ32" s="75"/>
      <c r="BR32" s="75"/>
      <c r="BS32" s="100"/>
      <c r="BT32" s="100"/>
      <c r="BU32" s="100"/>
      <c r="BV32" s="100"/>
      <c r="BW32" s="117">
        <v>83.553531628035827</v>
      </c>
    </row>
    <row r="33" spans="1:75">
      <c r="A33" s="104" t="s">
        <v>212</v>
      </c>
      <c r="B33" s="91"/>
      <c r="C33" s="92"/>
      <c r="D33" s="92"/>
      <c r="E33" s="78"/>
      <c r="F33" s="99"/>
      <c r="G33" s="78"/>
      <c r="H33" s="78"/>
      <c r="I33" s="115"/>
      <c r="J33" s="115"/>
      <c r="K33" s="106">
        <v>79.457060581891326</v>
      </c>
      <c r="L33" s="91"/>
      <c r="M33" s="92"/>
      <c r="N33" s="92"/>
      <c r="O33" s="78"/>
      <c r="P33" s="99"/>
      <c r="Q33" s="78"/>
      <c r="R33" s="78"/>
      <c r="S33" s="107">
        <v>80.204805055350121</v>
      </c>
      <c r="T33" s="91"/>
      <c r="U33" s="92"/>
      <c r="V33" s="92"/>
      <c r="W33" s="78"/>
      <c r="X33" s="99"/>
      <c r="Y33" s="78"/>
      <c r="Z33" s="78"/>
      <c r="AA33" s="108">
        <v>81.11701613511876</v>
      </c>
      <c r="AB33" s="91"/>
      <c r="AC33" s="92"/>
      <c r="AD33" s="92"/>
      <c r="AE33" s="78"/>
      <c r="AF33" s="99"/>
      <c r="AG33" s="78"/>
      <c r="AH33" s="78"/>
      <c r="AI33" s="109">
        <v>81.888718609673333</v>
      </c>
      <c r="AJ33" s="91"/>
      <c r="AK33" s="92"/>
      <c r="AL33" s="92"/>
      <c r="AM33" s="78"/>
      <c r="AN33" s="99"/>
      <c r="AO33" s="78"/>
      <c r="AP33" s="78"/>
      <c r="AQ33" s="110">
        <v>82.670028518796471</v>
      </c>
      <c r="AR33" s="91"/>
      <c r="AS33" s="92"/>
      <c r="AT33" s="92"/>
      <c r="AU33" s="78"/>
      <c r="AV33" s="99"/>
      <c r="AW33" s="78"/>
      <c r="AX33" s="78"/>
      <c r="AY33" s="111">
        <v>83.440876554698121</v>
      </c>
      <c r="AZ33" s="91"/>
      <c r="BA33" s="92"/>
      <c r="BB33" s="92"/>
      <c r="BC33" s="78"/>
      <c r="BD33" s="99"/>
      <c r="BE33" s="78"/>
      <c r="BF33" s="78"/>
      <c r="BG33" s="112">
        <v>83.440472863905185</v>
      </c>
      <c r="BH33" s="91"/>
      <c r="BI33" s="92"/>
      <c r="BJ33" s="93"/>
      <c r="BK33" s="75"/>
      <c r="BL33" s="75"/>
      <c r="BM33" s="75"/>
      <c r="BN33" s="75"/>
      <c r="BO33" s="75"/>
      <c r="BP33" s="75"/>
      <c r="BQ33" s="75"/>
      <c r="BR33" s="75"/>
      <c r="BS33" s="100"/>
      <c r="BT33" s="100"/>
      <c r="BU33" s="100"/>
      <c r="BV33" s="100"/>
      <c r="BW33" s="117">
        <v>83.440413036815031</v>
      </c>
    </row>
    <row r="34" spans="1:75">
      <c r="A34" s="104" t="s">
        <v>213</v>
      </c>
      <c r="B34" s="91"/>
      <c r="C34" s="92"/>
      <c r="D34" s="92"/>
      <c r="E34" s="78"/>
      <c r="F34" s="99"/>
      <c r="G34" s="78"/>
      <c r="H34" s="78"/>
      <c r="I34" s="115"/>
      <c r="J34" s="115"/>
      <c r="K34" s="101"/>
      <c r="L34" s="91"/>
      <c r="M34" s="92"/>
      <c r="N34" s="92"/>
      <c r="O34" s="78"/>
      <c r="P34" s="99"/>
      <c r="Q34" s="78"/>
      <c r="R34" s="78"/>
      <c r="S34" s="101"/>
      <c r="T34" s="91"/>
      <c r="U34" s="92"/>
      <c r="V34" s="92"/>
      <c r="W34" s="78"/>
      <c r="X34" s="99"/>
      <c r="Y34" s="78"/>
      <c r="Z34" s="78"/>
      <c r="AA34" s="101"/>
      <c r="AB34" s="91"/>
      <c r="AC34" s="92"/>
      <c r="AD34" s="92"/>
      <c r="AE34" s="78"/>
      <c r="AF34" s="99"/>
      <c r="AG34" s="78"/>
      <c r="AH34" s="78"/>
      <c r="AI34" s="101"/>
      <c r="AJ34" s="91"/>
      <c r="AK34" s="92"/>
      <c r="AL34" s="92"/>
      <c r="AM34" s="78"/>
      <c r="AN34" s="99"/>
      <c r="AO34" s="78"/>
      <c r="AP34" s="78"/>
      <c r="AQ34" s="101"/>
      <c r="AR34" s="91"/>
      <c r="AS34" s="92"/>
      <c r="AT34" s="92"/>
      <c r="AU34" s="78"/>
      <c r="AV34" s="99"/>
      <c r="AW34" s="78"/>
      <c r="AX34" s="78"/>
      <c r="AY34" s="101"/>
      <c r="AZ34" s="91"/>
      <c r="BA34" s="92"/>
      <c r="BB34" s="92"/>
      <c r="BC34" s="78"/>
      <c r="BD34" s="99"/>
      <c r="BE34" s="78"/>
      <c r="BF34" s="78"/>
      <c r="BG34" s="101"/>
      <c r="BH34" s="91"/>
      <c r="BI34" s="92"/>
      <c r="BJ34" s="93"/>
      <c r="BK34" s="75"/>
      <c r="BL34" s="75"/>
      <c r="BM34" s="75"/>
      <c r="BN34" s="75"/>
      <c r="BO34" s="75"/>
      <c r="BP34" s="75"/>
      <c r="BQ34" s="75"/>
      <c r="BR34" s="75"/>
      <c r="BS34" s="100"/>
      <c r="BT34" s="100"/>
      <c r="BU34" s="100"/>
      <c r="BV34" s="100"/>
      <c r="BW34" s="103"/>
    </row>
    <row r="35" spans="1:75">
      <c r="A35" s="105" t="s">
        <v>214</v>
      </c>
      <c r="B35" s="91"/>
      <c r="C35" s="92"/>
      <c r="D35" s="92"/>
      <c r="E35" s="78"/>
      <c r="F35" s="99"/>
      <c r="G35" s="78"/>
      <c r="H35" s="78"/>
      <c r="I35" s="115"/>
      <c r="J35" s="115"/>
      <c r="K35" s="101">
        <v>78</v>
      </c>
      <c r="L35" s="91"/>
      <c r="M35" s="92"/>
      <c r="N35" s="92"/>
      <c r="O35" s="78"/>
      <c r="P35" s="99"/>
      <c r="Q35" s="78"/>
      <c r="R35" s="78"/>
      <c r="S35" s="101">
        <v>79</v>
      </c>
      <c r="T35" s="91"/>
      <c r="U35" s="92"/>
      <c r="V35" s="92"/>
      <c r="W35" s="78"/>
      <c r="X35" s="99"/>
      <c r="Y35" s="78"/>
      <c r="Z35" s="78"/>
      <c r="AA35" s="101">
        <v>80</v>
      </c>
      <c r="AB35" s="91"/>
      <c r="AC35" s="92"/>
      <c r="AD35" s="92"/>
      <c r="AE35" s="78"/>
      <c r="AF35" s="99"/>
      <c r="AG35" s="78"/>
      <c r="AH35" s="78"/>
      <c r="AI35" s="101">
        <v>81</v>
      </c>
      <c r="AJ35" s="91"/>
      <c r="AK35" s="92"/>
      <c r="AL35" s="92"/>
      <c r="AM35" s="78"/>
      <c r="AN35" s="99"/>
      <c r="AO35" s="78"/>
      <c r="AP35" s="78"/>
      <c r="AQ35" s="101">
        <v>82</v>
      </c>
      <c r="AR35" s="91"/>
      <c r="AS35" s="92"/>
      <c r="AT35" s="92"/>
      <c r="AU35" s="78"/>
      <c r="AV35" s="99"/>
      <c r="AW35" s="78"/>
      <c r="AX35" s="78"/>
      <c r="AY35" s="101">
        <v>83</v>
      </c>
      <c r="AZ35" s="91"/>
      <c r="BA35" s="92"/>
      <c r="BB35" s="92"/>
      <c r="BC35" s="78"/>
      <c r="BD35" s="99"/>
      <c r="BE35" s="78"/>
      <c r="BF35" s="78"/>
      <c r="BG35" s="101">
        <v>83</v>
      </c>
      <c r="BH35" s="91"/>
      <c r="BI35" s="92"/>
      <c r="BJ35" s="93"/>
      <c r="BK35" s="75"/>
      <c r="BL35" s="75"/>
      <c r="BM35" s="75"/>
      <c r="BN35" s="75"/>
      <c r="BO35" s="75"/>
      <c r="BP35" s="75"/>
      <c r="BQ35" s="75"/>
      <c r="BR35" s="75"/>
      <c r="BS35" s="100"/>
      <c r="BT35" s="100"/>
      <c r="BU35" s="100"/>
      <c r="BV35" s="100"/>
      <c r="BW35" s="103">
        <v>83</v>
      </c>
    </row>
    <row r="36" spans="1:75">
      <c r="A36" s="94" t="s">
        <v>155</v>
      </c>
      <c r="B36" s="80">
        <v>416079</v>
      </c>
      <c r="C36" s="78">
        <v>324125.54099999997</v>
      </c>
      <c r="D36" s="78">
        <v>91953.459000000003</v>
      </c>
      <c r="E36" s="78">
        <v>12873.484259999999</v>
      </c>
      <c r="F36" s="99">
        <v>257838.58084139999</v>
      </c>
      <c r="G36" s="78">
        <v>72595.416811319999</v>
      </c>
      <c r="H36" s="78">
        <v>330433.99765271996</v>
      </c>
      <c r="I36" s="115"/>
      <c r="J36" s="115"/>
      <c r="K36" s="101">
        <v>79.416167999999985</v>
      </c>
      <c r="L36" s="80">
        <v>420234</v>
      </c>
      <c r="M36" s="78">
        <v>331927</v>
      </c>
      <c r="N36" s="78">
        <v>88307</v>
      </c>
      <c r="O36" s="78">
        <v>12362.98</v>
      </c>
      <c r="P36" s="99">
        <v>267105.7071</v>
      </c>
      <c r="Q36" s="78">
        <v>69716.610360000006</v>
      </c>
      <c r="R36" s="78">
        <v>336822.31745999999</v>
      </c>
      <c r="S36" s="101">
        <v>80.151134239495136</v>
      </c>
      <c r="T36" s="80">
        <v>422700</v>
      </c>
      <c r="U36" s="78">
        <v>324903</v>
      </c>
      <c r="V36" s="80">
        <v>97797</v>
      </c>
      <c r="W36" s="78">
        <v>13691.58</v>
      </c>
      <c r="X36" s="99">
        <v>265399.03200000001</v>
      </c>
      <c r="Y36" s="78">
        <v>77208.775559999995</v>
      </c>
      <c r="Z36" s="78">
        <v>342607.80755999999</v>
      </c>
      <c r="AA36" s="101">
        <v>81.052237416607511</v>
      </c>
      <c r="AB36" s="80">
        <v>425345</v>
      </c>
      <c r="AC36" s="78">
        <v>325241</v>
      </c>
      <c r="AD36" s="80">
        <v>100104</v>
      </c>
      <c r="AE36" s="78">
        <v>14014.56</v>
      </c>
      <c r="AF36" s="99">
        <v>269121.10680000001</v>
      </c>
      <c r="AG36" s="78">
        <v>79030.105920000002</v>
      </c>
      <c r="AH36" s="78">
        <v>348151.21272000001</v>
      </c>
      <c r="AI36" s="101">
        <v>81.851488255416186</v>
      </c>
      <c r="AJ36" s="80">
        <v>427265</v>
      </c>
      <c r="AK36" s="78">
        <v>324715</v>
      </c>
      <c r="AL36" s="80">
        <v>102550</v>
      </c>
      <c r="AM36" s="78">
        <v>14357</v>
      </c>
      <c r="AN36" s="99">
        <v>272152.67</v>
      </c>
      <c r="AO36" s="78">
        <v>80961.173999999999</v>
      </c>
      <c r="AP36" s="78">
        <v>353113.84399999998</v>
      </c>
      <c r="AQ36" s="101">
        <v>82.645160263536681</v>
      </c>
      <c r="AR36" s="80">
        <v>429760</v>
      </c>
      <c r="AS36" s="78">
        <v>325088</v>
      </c>
      <c r="AT36" s="80">
        <v>104672</v>
      </c>
      <c r="AU36" s="78">
        <v>14654.08</v>
      </c>
      <c r="AV36" s="99">
        <v>275904.48319999996</v>
      </c>
      <c r="AW36" s="78">
        <v>82636.450559999997</v>
      </c>
      <c r="AX36" s="78">
        <v>358540.93375999993</v>
      </c>
      <c r="AY36" s="101">
        <v>83.428177066269527</v>
      </c>
      <c r="AZ36" s="80">
        <v>431520</v>
      </c>
      <c r="BA36" s="78">
        <v>325892</v>
      </c>
      <c r="BB36" s="80">
        <v>105628</v>
      </c>
      <c r="BC36" s="78">
        <v>14787.92</v>
      </c>
      <c r="BD36" s="99">
        <v>276627.34680000006</v>
      </c>
      <c r="BE36" s="78">
        <v>83391.193440000003</v>
      </c>
      <c r="BF36" s="78">
        <v>360018.54024000006</v>
      </c>
      <c r="BG36" s="101">
        <v>83.430325417130149</v>
      </c>
      <c r="BH36" s="80">
        <v>433340</v>
      </c>
      <c r="BI36" s="78">
        <v>326716</v>
      </c>
      <c r="BJ36" s="81">
        <v>106624</v>
      </c>
      <c r="BK36" s="75">
        <v>22.1</v>
      </c>
      <c r="BL36" s="75">
        <v>21</v>
      </c>
      <c r="BM36" s="75">
        <v>23.13</v>
      </c>
      <c r="BN36" s="75">
        <v>23.5</v>
      </c>
      <c r="BO36" s="75">
        <v>24</v>
      </c>
      <c r="BP36" s="75">
        <v>24.4</v>
      </c>
      <c r="BQ36" s="75">
        <v>24.5</v>
      </c>
      <c r="BR36" s="75">
        <v>24.6</v>
      </c>
      <c r="BS36" s="100">
        <v>14927.36</v>
      </c>
      <c r="BT36" s="100">
        <v>277369.13439999998</v>
      </c>
      <c r="BU36" s="100">
        <v>84177.515519999986</v>
      </c>
      <c r="BV36" s="100">
        <v>361546.64992</v>
      </c>
      <c r="BW36" s="103">
        <v>83.43255871140444</v>
      </c>
    </row>
    <row r="37" spans="1:75" ht="18" customHeight="1">
      <c r="A37" s="95" t="s">
        <v>211</v>
      </c>
      <c r="B37" s="91">
        <v>971700</v>
      </c>
      <c r="C37" s="92">
        <v>733799.652</v>
      </c>
      <c r="D37" s="92">
        <v>237900.34799999997</v>
      </c>
      <c r="E37" s="78">
        <v>33306.048719999992</v>
      </c>
      <c r="F37" s="99">
        <v>585353.08756080002</v>
      </c>
      <c r="G37" s="78">
        <v>187817.56673903999</v>
      </c>
      <c r="H37" s="78">
        <v>773170.65429983998</v>
      </c>
      <c r="I37" s="624">
        <v>68.3</v>
      </c>
      <c r="J37" s="115">
        <v>75</v>
      </c>
      <c r="K37" s="625">
        <v>79.568864289373266</v>
      </c>
      <c r="L37" s="626">
        <v>970300</v>
      </c>
      <c r="M37" s="627">
        <v>744399.79</v>
      </c>
      <c r="N37" s="627">
        <v>225900.21</v>
      </c>
      <c r="O37" s="624">
        <v>31626.029399999999</v>
      </c>
      <c r="P37" s="624">
        <v>600568.11571299995</v>
      </c>
      <c r="Q37" s="624">
        <v>178343.69779080001</v>
      </c>
      <c r="R37" s="624">
        <v>778911.81350379996</v>
      </c>
      <c r="S37" s="625">
        <v>80.275359528372675</v>
      </c>
      <c r="T37" s="626">
        <v>968200</v>
      </c>
      <c r="U37" s="627">
        <v>724099.60000000009</v>
      </c>
      <c r="V37" s="627">
        <v>244100.39999999997</v>
      </c>
      <c r="W37" s="624">
        <v>34174.055999999997</v>
      </c>
      <c r="X37" s="624">
        <v>592949.30240000004</v>
      </c>
      <c r="Y37" s="624">
        <v>192712.38379199998</v>
      </c>
      <c r="Z37" s="624">
        <v>785661.68619200005</v>
      </c>
      <c r="AA37" s="625">
        <v>81.146631500929573</v>
      </c>
      <c r="AB37" s="626">
        <v>965800</v>
      </c>
      <c r="AC37" s="627">
        <v>718699.57499999995</v>
      </c>
      <c r="AD37" s="627">
        <v>247100.42500000002</v>
      </c>
      <c r="AE37" s="624">
        <v>34594.059500000003</v>
      </c>
      <c r="AF37" s="624">
        <v>596157.2498475</v>
      </c>
      <c r="AG37" s="624">
        <v>195080.84352900003</v>
      </c>
      <c r="AH37" s="624">
        <v>791238.09337650007</v>
      </c>
      <c r="AI37" s="625">
        <v>81.925667154328025</v>
      </c>
      <c r="AJ37" s="626">
        <v>963000</v>
      </c>
      <c r="AK37" s="627">
        <v>713800.09499999997</v>
      </c>
      <c r="AL37" s="627">
        <v>249199.905</v>
      </c>
      <c r="AM37" s="624">
        <v>34887.986700000001</v>
      </c>
      <c r="AN37" s="624">
        <v>599620.15244700003</v>
      </c>
      <c r="AO37" s="624">
        <v>196738.34099939998</v>
      </c>
      <c r="AP37" s="624">
        <v>796358.49344640004</v>
      </c>
      <c r="AQ37" s="625">
        <v>82.695586027663552</v>
      </c>
      <c r="AR37" s="626">
        <v>959800</v>
      </c>
      <c r="AS37" s="627">
        <v>708500.44</v>
      </c>
      <c r="AT37" s="627">
        <v>251299.56</v>
      </c>
      <c r="AU37" s="624">
        <v>35181.938399999999</v>
      </c>
      <c r="AV37" s="624">
        <v>602655.86963600002</v>
      </c>
      <c r="AW37" s="624">
        <v>198395.97662880001</v>
      </c>
      <c r="AX37" s="624">
        <v>801051.84626480006</v>
      </c>
      <c r="AY37" s="625">
        <v>83.460288212627646</v>
      </c>
      <c r="AZ37" s="626">
        <v>956300</v>
      </c>
      <c r="BA37" s="627">
        <v>703599.96</v>
      </c>
      <c r="BB37" s="627">
        <v>252700.04</v>
      </c>
      <c r="BC37" s="624">
        <v>35378.005600000004</v>
      </c>
      <c r="BD37" s="624">
        <v>598669.83912400005</v>
      </c>
      <c r="BE37" s="624">
        <v>199501.62757919999</v>
      </c>
      <c r="BF37" s="624">
        <v>798171.46670320001</v>
      </c>
      <c r="BG37" s="625">
        <v>83.464547391320721</v>
      </c>
      <c r="BH37" s="626">
        <v>952500</v>
      </c>
      <c r="BI37" s="627">
        <v>698600.32000000007</v>
      </c>
      <c r="BJ37" s="626">
        <v>253899.68</v>
      </c>
      <c r="BK37" s="628"/>
      <c r="BL37" s="628"/>
      <c r="BM37" s="629"/>
      <c r="BN37" s="629"/>
      <c r="BO37" s="629"/>
      <c r="BP37" s="629"/>
      <c r="BQ37" s="629"/>
      <c r="BR37" s="629"/>
      <c r="BS37" s="630">
        <v>35545.955199999997</v>
      </c>
      <c r="BT37" s="630">
        <v>594589.837008</v>
      </c>
      <c r="BU37" s="630">
        <v>200448.71936639998</v>
      </c>
      <c r="BV37" s="630">
        <v>795038.55637439992</v>
      </c>
      <c r="BW37" s="631">
        <v>83.468614842456688</v>
      </c>
    </row>
    <row r="38" spans="1:75">
      <c r="A38" s="97"/>
      <c r="B38" s="80">
        <v>971700</v>
      </c>
      <c r="C38" s="80"/>
      <c r="D38" s="98">
        <v>237900</v>
      </c>
      <c r="E38" s="98"/>
      <c r="F38" s="98"/>
      <c r="G38" s="98"/>
      <c r="H38" s="98"/>
      <c r="I38" s="116"/>
      <c r="J38" s="116"/>
      <c r="K38" s="98"/>
      <c r="L38" s="80">
        <v>970300</v>
      </c>
      <c r="M38" s="80"/>
      <c r="N38" s="98">
        <v>225900</v>
      </c>
      <c r="O38" s="98"/>
      <c r="P38" s="98"/>
      <c r="Q38" s="98"/>
      <c r="R38" s="98"/>
      <c r="S38" s="98"/>
      <c r="T38" s="80">
        <v>968200</v>
      </c>
      <c r="U38" s="80"/>
      <c r="V38" s="98">
        <v>244100</v>
      </c>
      <c r="W38" s="98"/>
      <c r="X38" s="98"/>
      <c r="Y38" s="98"/>
      <c r="Z38" s="98"/>
      <c r="AA38" s="98"/>
      <c r="AB38" s="80">
        <v>965800</v>
      </c>
      <c r="AC38" s="80"/>
      <c r="AD38" s="98">
        <v>247100</v>
      </c>
      <c r="AE38" s="98"/>
      <c r="AF38" s="98"/>
      <c r="AG38" s="98"/>
      <c r="AH38" s="98"/>
      <c r="AI38" s="98"/>
      <c r="AJ38" s="80">
        <v>963000</v>
      </c>
      <c r="AK38" s="80"/>
      <c r="AL38" s="98">
        <v>249200</v>
      </c>
      <c r="AM38" s="98"/>
      <c r="AN38" s="98"/>
      <c r="AO38" s="98"/>
      <c r="AP38" s="98"/>
      <c r="AQ38" s="98"/>
      <c r="AR38" s="80">
        <v>959800</v>
      </c>
      <c r="AS38" s="80"/>
      <c r="AT38" s="98">
        <v>251300</v>
      </c>
      <c r="AU38" s="98"/>
      <c r="AV38" s="98"/>
      <c r="AW38" s="98"/>
      <c r="AX38" s="98"/>
      <c r="AY38" s="98"/>
      <c r="AZ38" s="80">
        <v>956300</v>
      </c>
      <c r="BA38" s="80"/>
      <c r="BB38" s="98">
        <v>252700</v>
      </c>
      <c r="BC38" s="98"/>
      <c r="BD38" s="98"/>
      <c r="BE38" s="98"/>
      <c r="BF38" s="98"/>
      <c r="BG38" s="98"/>
      <c r="BH38" s="80">
        <v>952500</v>
      </c>
      <c r="BI38" s="80"/>
      <c r="BJ38" s="98">
        <v>253900</v>
      </c>
      <c r="BK38" s="72"/>
      <c r="BL38" s="72"/>
      <c r="BM38" s="72"/>
      <c r="BN38" s="72"/>
      <c r="BO38" s="72"/>
      <c r="BP38" s="72"/>
      <c r="BQ38" s="72"/>
      <c r="BR38" s="72"/>
      <c r="BS38" s="102"/>
      <c r="BT38" s="102"/>
      <c r="BU38" s="102"/>
      <c r="BV38" s="102"/>
      <c r="BW38" s="102"/>
    </row>
    <row r="39" spans="1:75">
      <c r="I39">
        <v>68.3</v>
      </c>
      <c r="K39" s="648">
        <v>78</v>
      </c>
      <c r="S39" s="648">
        <v>80</v>
      </c>
      <c r="AA39" s="648">
        <v>81</v>
      </c>
      <c r="AI39" s="648">
        <v>82</v>
      </c>
      <c r="AQ39" s="648">
        <v>83</v>
      </c>
      <c r="AY39" s="648">
        <v>83</v>
      </c>
      <c r="BG39" s="648">
        <v>83</v>
      </c>
      <c r="BW39" s="649">
        <v>83</v>
      </c>
    </row>
    <row r="40" spans="1:75">
      <c r="A40" t="s">
        <v>623</v>
      </c>
    </row>
    <row r="42" spans="1:75">
      <c r="A42" s="72"/>
      <c r="B42" s="73"/>
      <c r="C42" s="73"/>
      <c r="D42" s="73"/>
      <c r="E42" s="73"/>
      <c r="F42" s="73"/>
      <c r="G42" s="73"/>
      <c r="H42" s="73"/>
      <c r="I42" s="113"/>
      <c r="J42" s="113"/>
      <c r="K42" s="73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</row>
  </sheetData>
  <mergeCells count="18">
    <mergeCell ref="AR4:AU4"/>
    <mergeCell ref="T4:W4"/>
    <mergeCell ref="X4:AA4"/>
    <mergeCell ref="L4:O4"/>
    <mergeCell ref="P4:S4"/>
    <mergeCell ref="B4:E4"/>
    <mergeCell ref="A1:BW1"/>
    <mergeCell ref="A2:BW2"/>
    <mergeCell ref="A3:BW3"/>
    <mergeCell ref="AV4:AY4"/>
    <mergeCell ref="AZ4:BC4"/>
    <mergeCell ref="BD4:BG4"/>
    <mergeCell ref="BH4:BS4"/>
    <mergeCell ref="BT4:BW4"/>
    <mergeCell ref="AB4:AE4"/>
    <mergeCell ref="AF4:AI4"/>
    <mergeCell ref="AJ4:AM4"/>
    <mergeCell ref="AN4:AQ4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6"/>
  <sheetViews>
    <sheetView zoomScale="80" zoomScaleNormal="80" workbookViewId="0">
      <selection activeCell="F55" sqref="F55"/>
    </sheetView>
  </sheetViews>
  <sheetFormatPr defaultRowHeight="12.75"/>
  <cols>
    <col min="1" max="1" width="15.140625" style="72" bestFit="1" customWidth="1"/>
    <col min="2" max="2" width="7.140625" style="72" customWidth="1"/>
    <col min="3" max="3" width="6.5703125" style="72" bestFit="1" customWidth="1"/>
    <col min="4" max="31" width="9" style="72" customWidth="1"/>
    <col min="32" max="256" width="9.140625" style="72"/>
    <col min="257" max="257" width="15.140625" style="72" bestFit="1" customWidth="1"/>
    <col min="258" max="258" width="5" style="72" bestFit="1" customWidth="1"/>
    <col min="259" max="259" width="6.5703125" style="72" bestFit="1" customWidth="1"/>
    <col min="260" max="260" width="5.7109375" style="72" customWidth="1"/>
    <col min="261" max="261" width="5" style="72" bestFit="1" customWidth="1"/>
    <col min="262" max="262" width="6.5703125" style="72" bestFit="1" customWidth="1"/>
    <col min="263" max="263" width="6.5703125" style="72" customWidth="1"/>
    <col min="264" max="264" width="5" style="72" bestFit="1" customWidth="1"/>
    <col min="265" max="265" width="6.5703125" style="72" bestFit="1" customWidth="1"/>
    <col min="266" max="266" width="7.85546875" style="72" bestFit="1" customWidth="1"/>
    <col min="267" max="267" width="5" style="72" bestFit="1" customWidth="1"/>
    <col min="268" max="268" width="6.5703125" style="72" bestFit="1" customWidth="1"/>
    <col min="269" max="269" width="7.85546875" style="72" bestFit="1" customWidth="1"/>
    <col min="270" max="270" width="5" style="72" bestFit="1" customWidth="1"/>
    <col min="271" max="271" width="6.5703125" style="72" bestFit="1" customWidth="1"/>
    <col min="272" max="272" width="7.85546875" style="72" bestFit="1" customWidth="1"/>
    <col min="273" max="273" width="5" style="72" bestFit="1" customWidth="1"/>
    <col min="274" max="274" width="6.5703125" style="72" bestFit="1" customWidth="1"/>
    <col min="275" max="275" width="7.85546875" style="72" bestFit="1" customWidth="1"/>
    <col min="276" max="276" width="5" style="72" bestFit="1" customWidth="1"/>
    <col min="277" max="277" width="6.5703125" style="72" bestFit="1" customWidth="1"/>
    <col min="278" max="278" width="7.85546875" style="72" bestFit="1" customWidth="1"/>
    <col min="279" max="279" width="5" style="72" bestFit="1" customWidth="1"/>
    <col min="280" max="280" width="6.5703125" style="72" bestFit="1" customWidth="1"/>
    <col min="281" max="281" width="7.85546875" style="72" bestFit="1" customWidth="1"/>
    <col min="282" max="282" width="5" style="72" bestFit="1" customWidth="1"/>
    <col min="283" max="283" width="6.5703125" style="72" bestFit="1" customWidth="1"/>
    <col min="284" max="284" width="7.85546875" style="72" bestFit="1" customWidth="1"/>
    <col min="285" max="285" width="5" style="72" bestFit="1" customWidth="1"/>
    <col min="286" max="286" width="6.5703125" style="72" bestFit="1" customWidth="1"/>
    <col min="287" max="287" width="7.85546875" style="72" bestFit="1" customWidth="1"/>
    <col min="288" max="512" width="9.140625" style="72"/>
    <col min="513" max="513" width="15.140625" style="72" bestFit="1" customWidth="1"/>
    <col min="514" max="514" width="5" style="72" bestFit="1" customWidth="1"/>
    <col min="515" max="515" width="6.5703125" style="72" bestFit="1" customWidth="1"/>
    <col min="516" max="516" width="5.7109375" style="72" customWidth="1"/>
    <col min="517" max="517" width="5" style="72" bestFit="1" customWidth="1"/>
    <col min="518" max="518" width="6.5703125" style="72" bestFit="1" customWidth="1"/>
    <col min="519" max="519" width="6.5703125" style="72" customWidth="1"/>
    <col min="520" max="520" width="5" style="72" bestFit="1" customWidth="1"/>
    <col min="521" max="521" width="6.5703125" style="72" bestFit="1" customWidth="1"/>
    <col min="522" max="522" width="7.85546875" style="72" bestFit="1" customWidth="1"/>
    <col min="523" max="523" width="5" style="72" bestFit="1" customWidth="1"/>
    <col min="524" max="524" width="6.5703125" style="72" bestFit="1" customWidth="1"/>
    <col min="525" max="525" width="7.85546875" style="72" bestFit="1" customWidth="1"/>
    <col min="526" max="526" width="5" style="72" bestFit="1" customWidth="1"/>
    <col min="527" max="527" width="6.5703125" style="72" bestFit="1" customWidth="1"/>
    <col min="528" max="528" width="7.85546875" style="72" bestFit="1" customWidth="1"/>
    <col min="529" max="529" width="5" style="72" bestFit="1" customWidth="1"/>
    <col min="530" max="530" width="6.5703125" style="72" bestFit="1" customWidth="1"/>
    <col min="531" max="531" width="7.85546875" style="72" bestFit="1" customWidth="1"/>
    <col min="532" max="532" width="5" style="72" bestFit="1" customWidth="1"/>
    <col min="533" max="533" width="6.5703125" style="72" bestFit="1" customWidth="1"/>
    <col min="534" max="534" width="7.85546875" style="72" bestFit="1" customWidth="1"/>
    <col min="535" max="535" width="5" style="72" bestFit="1" customWidth="1"/>
    <col min="536" max="536" width="6.5703125" style="72" bestFit="1" customWidth="1"/>
    <col min="537" max="537" width="7.85546875" style="72" bestFit="1" customWidth="1"/>
    <col min="538" max="538" width="5" style="72" bestFit="1" customWidth="1"/>
    <col min="539" max="539" width="6.5703125" style="72" bestFit="1" customWidth="1"/>
    <col min="540" max="540" width="7.85546875" style="72" bestFit="1" customWidth="1"/>
    <col min="541" max="541" width="5" style="72" bestFit="1" customWidth="1"/>
    <col min="542" max="542" width="6.5703125" style="72" bestFit="1" customWidth="1"/>
    <col min="543" max="543" width="7.85546875" style="72" bestFit="1" customWidth="1"/>
    <col min="544" max="768" width="9.140625" style="72"/>
    <col min="769" max="769" width="15.140625" style="72" bestFit="1" customWidth="1"/>
    <col min="770" max="770" width="5" style="72" bestFit="1" customWidth="1"/>
    <col min="771" max="771" width="6.5703125" style="72" bestFit="1" customWidth="1"/>
    <col min="772" max="772" width="5.7109375" style="72" customWidth="1"/>
    <col min="773" max="773" width="5" style="72" bestFit="1" customWidth="1"/>
    <col min="774" max="774" width="6.5703125" style="72" bestFit="1" customWidth="1"/>
    <col min="775" max="775" width="6.5703125" style="72" customWidth="1"/>
    <col min="776" max="776" width="5" style="72" bestFit="1" customWidth="1"/>
    <col min="777" max="777" width="6.5703125" style="72" bestFit="1" customWidth="1"/>
    <col min="778" max="778" width="7.85546875" style="72" bestFit="1" customWidth="1"/>
    <col min="779" max="779" width="5" style="72" bestFit="1" customWidth="1"/>
    <col min="780" max="780" width="6.5703125" style="72" bestFit="1" customWidth="1"/>
    <col min="781" max="781" width="7.85546875" style="72" bestFit="1" customWidth="1"/>
    <col min="782" max="782" width="5" style="72" bestFit="1" customWidth="1"/>
    <col min="783" max="783" width="6.5703125" style="72" bestFit="1" customWidth="1"/>
    <col min="784" max="784" width="7.85546875" style="72" bestFit="1" customWidth="1"/>
    <col min="785" max="785" width="5" style="72" bestFit="1" customWidth="1"/>
    <col min="786" max="786" width="6.5703125" style="72" bestFit="1" customWidth="1"/>
    <col min="787" max="787" width="7.85546875" style="72" bestFit="1" customWidth="1"/>
    <col min="788" max="788" width="5" style="72" bestFit="1" customWidth="1"/>
    <col min="789" max="789" width="6.5703125" style="72" bestFit="1" customWidth="1"/>
    <col min="790" max="790" width="7.85546875" style="72" bestFit="1" customWidth="1"/>
    <col min="791" max="791" width="5" style="72" bestFit="1" customWidth="1"/>
    <col min="792" max="792" width="6.5703125" style="72" bestFit="1" customWidth="1"/>
    <col min="793" max="793" width="7.85546875" style="72" bestFit="1" customWidth="1"/>
    <col min="794" max="794" width="5" style="72" bestFit="1" customWidth="1"/>
    <col min="795" max="795" width="6.5703125" style="72" bestFit="1" customWidth="1"/>
    <col min="796" max="796" width="7.85546875" style="72" bestFit="1" customWidth="1"/>
    <col min="797" max="797" width="5" style="72" bestFit="1" customWidth="1"/>
    <col min="798" max="798" width="6.5703125" style="72" bestFit="1" customWidth="1"/>
    <col min="799" max="799" width="7.85546875" style="72" bestFit="1" customWidth="1"/>
    <col min="800" max="1024" width="9.140625" style="72"/>
    <col min="1025" max="1025" width="15.140625" style="72" bestFit="1" customWidth="1"/>
    <col min="1026" max="1026" width="5" style="72" bestFit="1" customWidth="1"/>
    <col min="1027" max="1027" width="6.5703125" style="72" bestFit="1" customWidth="1"/>
    <col min="1028" max="1028" width="5.7109375" style="72" customWidth="1"/>
    <col min="1029" max="1029" width="5" style="72" bestFit="1" customWidth="1"/>
    <col min="1030" max="1030" width="6.5703125" style="72" bestFit="1" customWidth="1"/>
    <col min="1031" max="1031" width="6.5703125" style="72" customWidth="1"/>
    <col min="1032" max="1032" width="5" style="72" bestFit="1" customWidth="1"/>
    <col min="1033" max="1033" width="6.5703125" style="72" bestFit="1" customWidth="1"/>
    <col min="1034" max="1034" width="7.85546875" style="72" bestFit="1" customWidth="1"/>
    <col min="1035" max="1035" width="5" style="72" bestFit="1" customWidth="1"/>
    <col min="1036" max="1036" width="6.5703125" style="72" bestFit="1" customWidth="1"/>
    <col min="1037" max="1037" width="7.85546875" style="72" bestFit="1" customWidth="1"/>
    <col min="1038" max="1038" width="5" style="72" bestFit="1" customWidth="1"/>
    <col min="1039" max="1039" width="6.5703125" style="72" bestFit="1" customWidth="1"/>
    <col min="1040" max="1040" width="7.85546875" style="72" bestFit="1" customWidth="1"/>
    <col min="1041" max="1041" width="5" style="72" bestFit="1" customWidth="1"/>
    <col min="1042" max="1042" width="6.5703125" style="72" bestFit="1" customWidth="1"/>
    <col min="1043" max="1043" width="7.85546875" style="72" bestFit="1" customWidth="1"/>
    <col min="1044" max="1044" width="5" style="72" bestFit="1" customWidth="1"/>
    <col min="1045" max="1045" width="6.5703125" style="72" bestFit="1" customWidth="1"/>
    <col min="1046" max="1046" width="7.85546875" style="72" bestFit="1" customWidth="1"/>
    <col min="1047" max="1047" width="5" style="72" bestFit="1" customWidth="1"/>
    <col min="1048" max="1048" width="6.5703125" style="72" bestFit="1" customWidth="1"/>
    <col min="1049" max="1049" width="7.85546875" style="72" bestFit="1" customWidth="1"/>
    <col min="1050" max="1050" width="5" style="72" bestFit="1" customWidth="1"/>
    <col min="1051" max="1051" width="6.5703125" style="72" bestFit="1" customWidth="1"/>
    <col min="1052" max="1052" width="7.85546875" style="72" bestFit="1" customWidth="1"/>
    <col min="1053" max="1053" width="5" style="72" bestFit="1" customWidth="1"/>
    <col min="1054" max="1054" width="6.5703125" style="72" bestFit="1" customWidth="1"/>
    <col min="1055" max="1055" width="7.85546875" style="72" bestFit="1" customWidth="1"/>
    <col min="1056" max="1280" width="9.140625" style="72"/>
    <col min="1281" max="1281" width="15.140625" style="72" bestFit="1" customWidth="1"/>
    <col min="1282" max="1282" width="5" style="72" bestFit="1" customWidth="1"/>
    <col min="1283" max="1283" width="6.5703125" style="72" bestFit="1" customWidth="1"/>
    <col min="1284" max="1284" width="5.7109375" style="72" customWidth="1"/>
    <col min="1285" max="1285" width="5" style="72" bestFit="1" customWidth="1"/>
    <col min="1286" max="1286" width="6.5703125" style="72" bestFit="1" customWidth="1"/>
    <col min="1287" max="1287" width="6.5703125" style="72" customWidth="1"/>
    <col min="1288" max="1288" width="5" style="72" bestFit="1" customWidth="1"/>
    <col min="1289" max="1289" width="6.5703125" style="72" bestFit="1" customWidth="1"/>
    <col min="1290" max="1290" width="7.85546875" style="72" bestFit="1" customWidth="1"/>
    <col min="1291" max="1291" width="5" style="72" bestFit="1" customWidth="1"/>
    <col min="1292" max="1292" width="6.5703125" style="72" bestFit="1" customWidth="1"/>
    <col min="1293" max="1293" width="7.85546875" style="72" bestFit="1" customWidth="1"/>
    <col min="1294" max="1294" width="5" style="72" bestFit="1" customWidth="1"/>
    <col min="1295" max="1295" width="6.5703125" style="72" bestFit="1" customWidth="1"/>
    <col min="1296" max="1296" width="7.85546875" style="72" bestFit="1" customWidth="1"/>
    <col min="1297" max="1297" width="5" style="72" bestFit="1" customWidth="1"/>
    <col min="1298" max="1298" width="6.5703125" style="72" bestFit="1" customWidth="1"/>
    <col min="1299" max="1299" width="7.85546875" style="72" bestFit="1" customWidth="1"/>
    <col min="1300" max="1300" width="5" style="72" bestFit="1" customWidth="1"/>
    <col min="1301" max="1301" width="6.5703125" style="72" bestFit="1" customWidth="1"/>
    <col min="1302" max="1302" width="7.85546875" style="72" bestFit="1" customWidth="1"/>
    <col min="1303" max="1303" width="5" style="72" bestFit="1" customWidth="1"/>
    <col min="1304" max="1304" width="6.5703125" style="72" bestFit="1" customWidth="1"/>
    <col min="1305" max="1305" width="7.85546875" style="72" bestFit="1" customWidth="1"/>
    <col min="1306" max="1306" width="5" style="72" bestFit="1" customWidth="1"/>
    <col min="1307" max="1307" width="6.5703125" style="72" bestFit="1" customWidth="1"/>
    <col min="1308" max="1308" width="7.85546875" style="72" bestFit="1" customWidth="1"/>
    <col min="1309" max="1309" width="5" style="72" bestFit="1" customWidth="1"/>
    <col min="1310" max="1310" width="6.5703125" style="72" bestFit="1" customWidth="1"/>
    <col min="1311" max="1311" width="7.85546875" style="72" bestFit="1" customWidth="1"/>
    <col min="1312" max="1536" width="9.140625" style="72"/>
    <col min="1537" max="1537" width="15.140625" style="72" bestFit="1" customWidth="1"/>
    <col min="1538" max="1538" width="5" style="72" bestFit="1" customWidth="1"/>
    <col min="1539" max="1539" width="6.5703125" style="72" bestFit="1" customWidth="1"/>
    <col min="1540" max="1540" width="5.7109375" style="72" customWidth="1"/>
    <col min="1541" max="1541" width="5" style="72" bestFit="1" customWidth="1"/>
    <col min="1542" max="1542" width="6.5703125" style="72" bestFit="1" customWidth="1"/>
    <col min="1543" max="1543" width="6.5703125" style="72" customWidth="1"/>
    <col min="1544" max="1544" width="5" style="72" bestFit="1" customWidth="1"/>
    <col min="1545" max="1545" width="6.5703125" style="72" bestFit="1" customWidth="1"/>
    <col min="1546" max="1546" width="7.85546875" style="72" bestFit="1" customWidth="1"/>
    <col min="1547" max="1547" width="5" style="72" bestFit="1" customWidth="1"/>
    <col min="1548" max="1548" width="6.5703125" style="72" bestFit="1" customWidth="1"/>
    <col min="1549" max="1549" width="7.85546875" style="72" bestFit="1" customWidth="1"/>
    <col min="1550" max="1550" width="5" style="72" bestFit="1" customWidth="1"/>
    <col min="1551" max="1551" width="6.5703125" style="72" bestFit="1" customWidth="1"/>
    <col min="1552" max="1552" width="7.85546875" style="72" bestFit="1" customWidth="1"/>
    <col min="1553" max="1553" width="5" style="72" bestFit="1" customWidth="1"/>
    <col min="1554" max="1554" width="6.5703125" style="72" bestFit="1" customWidth="1"/>
    <col min="1555" max="1555" width="7.85546875" style="72" bestFit="1" customWidth="1"/>
    <col min="1556" max="1556" width="5" style="72" bestFit="1" customWidth="1"/>
    <col min="1557" max="1557" width="6.5703125" style="72" bestFit="1" customWidth="1"/>
    <col min="1558" max="1558" width="7.85546875" style="72" bestFit="1" customWidth="1"/>
    <col min="1559" max="1559" width="5" style="72" bestFit="1" customWidth="1"/>
    <col min="1560" max="1560" width="6.5703125" style="72" bestFit="1" customWidth="1"/>
    <col min="1561" max="1561" width="7.85546875" style="72" bestFit="1" customWidth="1"/>
    <col min="1562" max="1562" width="5" style="72" bestFit="1" customWidth="1"/>
    <col min="1563" max="1563" width="6.5703125" style="72" bestFit="1" customWidth="1"/>
    <col min="1564" max="1564" width="7.85546875" style="72" bestFit="1" customWidth="1"/>
    <col min="1565" max="1565" width="5" style="72" bestFit="1" customWidth="1"/>
    <col min="1566" max="1566" width="6.5703125" style="72" bestFit="1" customWidth="1"/>
    <col min="1567" max="1567" width="7.85546875" style="72" bestFit="1" customWidth="1"/>
    <col min="1568" max="1792" width="9.140625" style="72"/>
    <col min="1793" max="1793" width="15.140625" style="72" bestFit="1" customWidth="1"/>
    <col min="1794" max="1794" width="5" style="72" bestFit="1" customWidth="1"/>
    <col min="1795" max="1795" width="6.5703125" style="72" bestFit="1" customWidth="1"/>
    <col min="1796" max="1796" width="5.7109375" style="72" customWidth="1"/>
    <col min="1797" max="1797" width="5" style="72" bestFit="1" customWidth="1"/>
    <col min="1798" max="1798" width="6.5703125" style="72" bestFit="1" customWidth="1"/>
    <col min="1799" max="1799" width="6.5703125" style="72" customWidth="1"/>
    <col min="1800" max="1800" width="5" style="72" bestFit="1" customWidth="1"/>
    <col min="1801" max="1801" width="6.5703125" style="72" bestFit="1" customWidth="1"/>
    <col min="1802" max="1802" width="7.85546875" style="72" bestFit="1" customWidth="1"/>
    <col min="1803" max="1803" width="5" style="72" bestFit="1" customWidth="1"/>
    <col min="1804" max="1804" width="6.5703125" style="72" bestFit="1" customWidth="1"/>
    <col min="1805" max="1805" width="7.85546875" style="72" bestFit="1" customWidth="1"/>
    <col min="1806" max="1806" width="5" style="72" bestFit="1" customWidth="1"/>
    <col min="1807" max="1807" width="6.5703125" style="72" bestFit="1" customWidth="1"/>
    <col min="1808" max="1808" width="7.85546875" style="72" bestFit="1" customWidth="1"/>
    <col min="1809" max="1809" width="5" style="72" bestFit="1" customWidth="1"/>
    <col min="1810" max="1810" width="6.5703125" style="72" bestFit="1" customWidth="1"/>
    <col min="1811" max="1811" width="7.85546875" style="72" bestFit="1" customWidth="1"/>
    <col min="1812" max="1812" width="5" style="72" bestFit="1" customWidth="1"/>
    <col min="1813" max="1813" width="6.5703125" style="72" bestFit="1" customWidth="1"/>
    <col min="1814" max="1814" width="7.85546875" style="72" bestFit="1" customWidth="1"/>
    <col min="1815" max="1815" width="5" style="72" bestFit="1" customWidth="1"/>
    <col min="1816" max="1816" width="6.5703125" style="72" bestFit="1" customWidth="1"/>
    <col min="1817" max="1817" width="7.85546875" style="72" bestFit="1" customWidth="1"/>
    <col min="1818" max="1818" width="5" style="72" bestFit="1" customWidth="1"/>
    <col min="1819" max="1819" width="6.5703125" style="72" bestFit="1" customWidth="1"/>
    <col min="1820" max="1820" width="7.85546875" style="72" bestFit="1" customWidth="1"/>
    <col min="1821" max="1821" width="5" style="72" bestFit="1" customWidth="1"/>
    <col min="1822" max="1822" width="6.5703125" style="72" bestFit="1" customWidth="1"/>
    <col min="1823" max="1823" width="7.85546875" style="72" bestFit="1" customWidth="1"/>
    <col min="1824" max="2048" width="9.140625" style="72"/>
    <col min="2049" max="2049" width="15.140625" style="72" bestFit="1" customWidth="1"/>
    <col min="2050" max="2050" width="5" style="72" bestFit="1" customWidth="1"/>
    <col min="2051" max="2051" width="6.5703125" style="72" bestFit="1" customWidth="1"/>
    <col min="2052" max="2052" width="5.7109375" style="72" customWidth="1"/>
    <col min="2053" max="2053" width="5" style="72" bestFit="1" customWidth="1"/>
    <col min="2054" max="2054" width="6.5703125" style="72" bestFit="1" customWidth="1"/>
    <col min="2055" max="2055" width="6.5703125" style="72" customWidth="1"/>
    <col min="2056" max="2056" width="5" style="72" bestFit="1" customWidth="1"/>
    <col min="2057" max="2057" width="6.5703125" style="72" bestFit="1" customWidth="1"/>
    <col min="2058" max="2058" width="7.85546875" style="72" bestFit="1" customWidth="1"/>
    <col min="2059" max="2059" width="5" style="72" bestFit="1" customWidth="1"/>
    <col min="2060" max="2060" width="6.5703125" style="72" bestFit="1" customWidth="1"/>
    <col min="2061" max="2061" width="7.85546875" style="72" bestFit="1" customWidth="1"/>
    <col min="2062" max="2062" width="5" style="72" bestFit="1" customWidth="1"/>
    <col min="2063" max="2063" width="6.5703125" style="72" bestFit="1" customWidth="1"/>
    <col min="2064" max="2064" width="7.85546875" style="72" bestFit="1" customWidth="1"/>
    <col min="2065" max="2065" width="5" style="72" bestFit="1" customWidth="1"/>
    <col min="2066" max="2066" width="6.5703125" style="72" bestFit="1" customWidth="1"/>
    <col min="2067" max="2067" width="7.85546875" style="72" bestFit="1" customWidth="1"/>
    <col min="2068" max="2068" width="5" style="72" bestFit="1" customWidth="1"/>
    <col min="2069" max="2069" width="6.5703125" style="72" bestFit="1" customWidth="1"/>
    <col min="2070" max="2070" width="7.85546875" style="72" bestFit="1" customWidth="1"/>
    <col min="2071" max="2071" width="5" style="72" bestFit="1" customWidth="1"/>
    <col min="2072" max="2072" width="6.5703125" style="72" bestFit="1" customWidth="1"/>
    <col min="2073" max="2073" width="7.85546875" style="72" bestFit="1" customWidth="1"/>
    <col min="2074" max="2074" width="5" style="72" bestFit="1" customWidth="1"/>
    <col min="2075" max="2075" width="6.5703125" style="72" bestFit="1" customWidth="1"/>
    <col min="2076" max="2076" width="7.85546875" style="72" bestFit="1" customWidth="1"/>
    <col min="2077" max="2077" width="5" style="72" bestFit="1" customWidth="1"/>
    <col min="2078" max="2078" width="6.5703125" style="72" bestFit="1" customWidth="1"/>
    <col min="2079" max="2079" width="7.85546875" style="72" bestFit="1" customWidth="1"/>
    <col min="2080" max="2304" width="9.140625" style="72"/>
    <col min="2305" max="2305" width="15.140625" style="72" bestFit="1" customWidth="1"/>
    <col min="2306" max="2306" width="5" style="72" bestFit="1" customWidth="1"/>
    <col min="2307" max="2307" width="6.5703125" style="72" bestFit="1" customWidth="1"/>
    <col min="2308" max="2308" width="5.7109375" style="72" customWidth="1"/>
    <col min="2309" max="2309" width="5" style="72" bestFit="1" customWidth="1"/>
    <col min="2310" max="2310" width="6.5703125" style="72" bestFit="1" customWidth="1"/>
    <col min="2311" max="2311" width="6.5703125" style="72" customWidth="1"/>
    <col min="2312" max="2312" width="5" style="72" bestFit="1" customWidth="1"/>
    <col min="2313" max="2313" width="6.5703125" style="72" bestFit="1" customWidth="1"/>
    <col min="2314" max="2314" width="7.85546875" style="72" bestFit="1" customWidth="1"/>
    <col min="2315" max="2315" width="5" style="72" bestFit="1" customWidth="1"/>
    <col min="2316" max="2316" width="6.5703125" style="72" bestFit="1" customWidth="1"/>
    <col min="2317" max="2317" width="7.85546875" style="72" bestFit="1" customWidth="1"/>
    <col min="2318" max="2318" width="5" style="72" bestFit="1" customWidth="1"/>
    <col min="2319" max="2319" width="6.5703125" style="72" bestFit="1" customWidth="1"/>
    <col min="2320" max="2320" width="7.85546875" style="72" bestFit="1" customWidth="1"/>
    <col min="2321" max="2321" width="5" style="72" bestFit="1" customWidth="1"/>
    <col min="2322" max="2322" width="6.5703125" style="72" bestFit="1" customWidth="1"/>
    <col min="2323" max="2323" width="7.85546875" style="72" bestFit="1" customWidth="1"/>
    <col min="2324" max="2324" width="5" style="72" bestFit="1" customWidth="1"/>
    <col min="2325" max="2325" width="6.5703125" style="72" bestFit="1" customWidth="1"/>
    <col min="2326" max="2326" width="7.85546875" style="72" bestFit="1" customWidth="1"/>
    <col min="2327" max="2327" width="5" style="72" bestFit="1" customWidth="1"/>
    <col min="2328" max="2328" width="6.5703125" style="72" bestFit="1" customWidth="1"/>
    <col min="2329" max="2329" width="7.85546875" style="72" bestFit="1" customWidth="1"/>
    <col min="2330" max="2330" width="5" style="72" bestFit="1" customWidth="1"/>
    <col min="2331" max="2331" width="6.5703125" style="72" bestFit="1" customWidth="1"/>
    <col min="2332" max="2332" width="7.85546875" style="72" bestFit="1" customWidth="1"/>
    <col min="2333" max="2333" width="5" style="72" bestFit="1" customWidth="1"/>
    <col min="2334" max="2334" width="6.5703125" style="72" bestFit="1" customWidth="1"/>
    <col min="2335" max="2335" width="7.85546875" style="72" bestFit="1" customWidth="1"/>
    <col min="2336" max="2560" width="9.140625" style="72"/>
    <col min="2561" max="2561" width="15.140625" style="72" bestFit="1" customWidth="1"/>
    <col min="2562" max="2562" width="5" style="72" bestFit="1" customWidth="1"/>
    <col min="2563" max="2563" width="6.5703125" style="72" bestFit="1" customWidth="1"/>
    <col min="2564" max="2564" width="5.7109375" style="72" customWidth="1"/>
    <col min="2565" max="2565" width="5" style="72" bestFit="1" customWidth="1"/>
    <col min="2566" max="2566" width="6.5703125" style="72" bestFit="1" customWidth="1"/>
    <col min="2567" max="2567" width="6.5703125" style="72" customWidth="1"/>
    <col min="2568" max="2568" width="5" style="72" bestFit="1" customWidth="1"/>
    <col min="2569" max="2569" width="6.5703125" style="72" bestFit="1" customWidth="1"/>
    <col min="2570" max="2570" width="7.85546875" style="72" bestFit="1" customWidth="1"/>
    <col min="2571" max="2571" width="5" style="72" bestFit="1" customWidth="1"/>
    <col min="2572" max="2572" width="6.5703125" style="72" bestFit="1" customWidth="1"/>
    <col min="2573" max="2573" width="7.85546875" style="72" bestFit="1" customWidth="1"/>
    <col min="2574" max="2574" width="5" style="72" bestFit="1" customWidth="1"/>
    <col min="2575" max="2575" width="6.5703125" style="72" bestFit="1" customWidth="1"/>
    <col min="2576" max="2576" width="7.85546875" style="72" bestFit="1" customWidth="1"/>
    <col min="2577" max="2577" width="5" style="72" bestFit="1" customWidth="1"/>
    <col min="2578" max="2578" width="6.5703125" style="72" bestFit="1" customWidth="1"/>
    <col min="2579" max="2579" width="7.85546875" style="72" bestFit="1" customWidth="1"/>
    <col min="2580" max="2580" width="5" style="72" bestFit="1" customWidth="1"/>
    <col min="2581" max="2581" width="6.5703125" style="72" bestFit="1" customWidth="1"/>
    <col min="2582" max="2582" width="7.85546875" style="72" bestFit="1" customWidth="1"/>
    <col min="2583" max="2583" width="5" style="72" bestFit="1" customWidth="1"/>
    <col min="2584" max="2584" width="6.5703125" style="72" bestFit="1" customWidth="1"/>
    <col min="2585" max="2585" width="7.85546875" style="72" bestFit="1" customWidth="1"/>
    <col min="2586" max="2586" width="5" style="72" bestFit="1" customWidth="1"/>
    <col min="2587" max="2587" width="6.5703125" style="72" bestFit="1" customWidth="1"/>
    <col min="2588" max="2588" width="7.85546875" style="72" bestFit="1" customWidth="1"/>
    <col min="2589" max="2589" width="5" style="72" bestFit="1" customWidth="1"/>
    <col min="2590" max="2590" width="6.5703125" style="72" bestFit="1" customWidth="1"/>
    <col min="2591" max="2591" width="7.85546875" style="72" bestFit="1" customWidth="1"/>
    <col min="2592" max="2816" width="9.140625" style="72"/>
    <col min="2817" max="2817" width="15.140625" style="72" bestFit="1" customWidth="1"/>
    <col min="2818" max="2818" width="5" style="72" bestFit="1" customWidth="1"/>
    <col min="2819" max="2819" width="6.5703125" style="72" bestFit="1" customWidth="1"/>
    <col min="2820" max="2820" width="5.7109375" style="72" customWidth="1"/>
    <col min="2821" max="2821" width="5" style="72" bestFit="1" customWidth="1"/>
    <col min="2822" max="2822" width="6.5703125" style="72" bestFit="1" customWidth="1"/>
    <col min="2823" max="2823" width="6.5703125" style="72" customWidth="1"/>
    <col min="2824" max="2824" width="5" style="72" bestFit="1" customWidth="1"/>
    <col min="2825" max="2825" width="6.5703125" style="72" bestFit="1" customWidth="1"/>
    <col min="2826" max="2826" width="7.85546875" style="72" bestFit="1" customWidth="1"/>
    <col min="2827" max="2827" width="5" style="72" bestFit="1" customWidth="1"/>
    <col min="2828" max="2828" width="6.5703125" style="72" bestFit="1" customWidth="1"/>
    <col min="2829" max="2829" width="7.85546875" style="72" bestFit="1" customWidth="1"/>
    <col min="2830" max="2830" width="5" style="72" bestFit="1" customWidth="1"/>
    <col min="2831" max="2831" width="6.5703125" style="72" bestFit="1" customWidth="1"/>
    <col min="2832" max="2832" width="7.85546875" style="72" bestFit="1" customWidth="1"/>
    <col min="2833" max="2833" width="5" style="72" bestFit="1" customWidth="1"/>
    <col min="2834" max="2834" width="6.5703125" style="72" bestFit="1" customWidth="1"/>
    <col min="2835" max="2835" width="7.85546875" style="72" bestFit="1" customWidth="1"/>
    <col min="2836" max="2836" width="5" style="72" bestFit="1" customWidth="1"/>
    <col min="2837" max="2837" width="6.5703125" style="72" bestFit="1" customWidth="1"/>
    <col min="2838" max="2838" width="7.85546875" style="72" bestFit="1" customWidth="1"/>
    <col min="2839" max="2839" width="5" style="72" bestFit="1" customWidth="1"/>
    <col min="2840" max="2840" width="6.5703125" style="72" bestFit="1" customWidth="1"/>
    <col min="2841" max="2841" width="7.85546875" style="72" bestFit="1" customWidth="1"/>
    <col min="2842" max="2842" width="5" style="72" bestFit="1" customWidth="1"/>
    <col min="2843" max="2843" width="6.5703125" style="72" bestFit="1" customWidth="1"/>
    <col min="2844" max="2844" width="7.85546875" style="72" bestFit="1" customWidth="1"/>
    <col min="2845" max="2845" width="5" style="72" bestFit="1" customWidth="1"/>
    <col min="2846" max="2846" width="6.5703125" style="72" bestFit="1" customWidth="1"/>
    <col min="2847" max="2847" width="7.85546875" style="72" bestFit="1" customWidth="1"/>
    <col min="2848" max="3072" width="9.140625" style="72"/>
    <col min="3073" max="3073" width="15.140625" style="72" bestFit="1" customWidth="1"/>
    <col min="3074" max="3074" width="5" style="72" bestFit="1" customWidth="1"/>
    <col min="3075" max="3075" width="6.5703125" style="72" bestFit="1" customWidth="1"/>
    <col min="3076" max="3076" width="5.7109375" style="72" customWidth="1"/>
    <col min="3077" max="3077" width="5" style="72" bestFit="1" customWidth="1"/>
    <col min="3078" max="3078" width="6.5703125" style="72" bestFit="1" customWidth="1"/>
    <col min="3079" max="3079" width="6.5703125" style="72" customWidth="1"/>
    <col min="3080" max="3080" width="5" style="72" bestFit="1" customWidth="1"/>
    <col min="3081" max="3081" width="6.5703125" style="72" bestFit="1" customWidth="1"/>
    <col min="3082" max="3082" width="7.85546875" style="72" bestFit="1" customWidth="1"/>
    <col min="3083" max="3083" width="5" style="72" bestFit="1" customWidth="1"/>
    <col min="3084" max="3084" width="6.5703125" style="72" bestFit="1" customWidth="1"/>
    <col min="3085" max="3085" width="7.85546875" style="72" bestFit="1" customWidth="1"/>
    <col min="3086" max="3086" width="5" style="72" bestFit="1" customWidth="1"/>
    <col min="3087" max="3087" width="6.5703125" style="72" bestFit="1" customWidth="1"/>
    <col min="3088" max="3088" width="7.85546875" style="72" bestFit="1" customWidth="1"/>
    <col min="3089" max="3089" width="5" style="72" bestFit="1" customWidth="1"/>
    <col min="3090" max="3090" width="6.5703125" style="72" bestFit="1" customWidth="1"/>
    <col min="3091" max="3091" width="7.85546875" style="72" bestFit="1" customWidth="1"/>
    <col min="3092" max="3092" width="5" style="72" bestFit="1" customWidth="1"/>
    <col min="3093" max="3093" width="6.5703125" style="72" bestFit="1" customWidth="1"/>
    <col min="3094" max="3094" width="7.85546875" style="72" bestFit="1" customWidth="1"/>
    <col min="3095" max="3095" width="5" style="72" bestFit="1" customWidth="1"/>
    <col min="3096" max="3096" width="6.5703125" style="72" bestFit="1" customWidth="1"/>
    <col min="3097" max="3097" width="7.85546875" style="72" bestFit="1" customWidth="1"/>
    <col min="3098" max="3098" width="5" style="72" bestFit="1" customWidth="1"/>
    <col min="3099" max="3099" width="6.5703125" style="72" bestFit="1" customWidth="1"/>
    <col min="3100" max="3100" width="7.85546875" style="72" bestFit="1" customWidth="1"/>
    <col min="3101" max="3101" width="5" style="72" bestFit="1" customWidth="1"/>
    <col min="3102" max="3102" width="6.5703125" style="72" bestFit="1" customWidth="1"/>
    <col min="3103" max="3103" width="7.85546875" style="72" bestFit="1" customWidth="1"/>
    <col min="3104" max="3328" width="9.140625" style="72"/>
    <col min="3329" max="3329" width="15.140625" style="72" bestFit="1" customWidth="1"/>
    <col min="3330" max="3330" width="5" style="72" bestFit="1" customWidth="1"/>
    <col min="3331" max="3331" width="6.5703125" style="72" bestFit="1" customWidth="1"/>
    <col min="3332" max="3332" width="5.7109375" style="72" customWidth="1"/>
    <col min="3333" max="3333" width="5" style="72" bestFit="1" customWidth="1"/>
    <col min="3334" max="3334" width="6.5703125" style="72" bestFit="1" customWidth="1"/>
    <col min="3335" max="3335" width="6.5703125" style="72" customWidth="1"/>
    <col min="3336" max="3336" width="5" style="72" bestFit="1" customWidth="1"/>
    <col min="3337" max="3337" width="6.5703125" style="72" bestFit="1" customWidth="1"/>
    <col min="3338" max="3338" width="7.85546875" style="72" bestFit="1" customWidth="1"/>
    <col min="3339" max="3339" width="5" style="72" bestFit="1" customWidth="1"/>
    <col min="3340" max="3340" width="6.5703125" style="72" bestFit="1" customWidth="1"/>
    <col min="3341" max="3341" width="7.85546875" style="72" bestFit="1" customWidth="1"/>
    <col min="3342" max="3342" width="5" style="72" bestFit="1" customWidth="1"/>
    <col min="3343" max="3343" width="6.5703125" style="72" bestFit="1" customWidth="1"/>
    <col min="3344" max="3344" width="7.85546875" style="72" bestFit="1" customWidth="1"/>
    <col min="3345" max="3345" width="5" style="72" bestFit="1" customWidth="1"/>
    <col min="3346" max="3346" width="6.5703125" style="72" bestFit="1" customWidth="1"/>
    <col min="3347" max="3347" width="7.85546875" style="72" bestFit="1" customWidth="1"/>
    <col min="3348" max="3348" width="5" style="72" bestFit="1" customWidth="1"/>
    <col min="3349" max="3349" width="6.5703125" style="72" bestFit="1" customWidth="1"/>
    <col min="3350" max="3350" width="7.85546875" style="72" bestFit="1" customWidth="1"/>
    <col min="3351" max="3351" width="5" style="72" bestFit="1" customWidth="1"/>
    <col min="3352" max="3352" width="6.5703125" style="72" bestFit="1" customWidth="1"/>
    <col min="3353" max="3353" width="7.85546875" style="72" bestFit="1" customWidth="1"/>
    <col min="3354" max="3354" width="5" style="72" bestFit="1" customWidth="1"/>
    <col min="3355" max="3355" width="6.5703125" style="72" bestFit="1" customWidth="1"/>
    <col min="3356" max="3356" width="7.85546875" style="72" bestFit="1" customWidth="1"/>
    <col min="3357" max="3357" width="5" style="72" bestFit="1" customWidth="1"/>
    <col min="3358" max="3358" width="6.5703125" style="72" bestFit="1" customWidth="1"/>
    <col min="3359" max="3359" width="7.85546875" style="72" bestFit="1" customWidth="1"/>
    <col min="3360" max="3584" width="9.140625" style="72"/>
    <col min="3585" max="3585" width="15.140625" style="72" bestFit="1" customWidth="1"/>
    <col min="3586" max="3586" width="5" style="72" bestFit="1" customWidth="1"/>
    <col min="3587" max="3587" width="6.5703125" style="72" bestFit="1" customWidth="1"/>
    <col min="3588" max="3588" width="5.7109375" style="72" customWidth="1"/>
    <col min="3589" max="3589" width="5" style="72" bestFit="1" customWidth="1"/>
    <col min="3590" max="3590" width="6.5703125" style="72" bestFit="1" customWidth="1"/>
    <col min="3591" max="3591" width="6.5703125" style="72" customWidth="1"/>
    <col min="3592" max="3592" width="5" style="72" bestFit="1" customWidth="1"/>
    <col min="3593" max="3593" width="6.5703125" style="72" bestFit="1" customWidth="1"/>
    <col min="3594" max="3594" width="7.85546875" style="72" bestFit="1" customWidth="1"/>
    <col min="3595" max="3595" width="5" style="72" bestFit="1" customWidth="1"/>
    <col min="3596" max="3596" width="6.5703125" style="72" bestFit="1" customWidth="1"/>
    <col min="3597" max="3597" width="7.85546875" style="72" bestFit="1" customWidth="1"/>
    <col min="3598" max="3598" width="5" style="72" bestFit="1" customWidth="1"/>
    <col min="3599" max="3599" width="6.5703125" style="72" bestFit="1" customWidth="1"/>
    <col min="3600" max="3600" width="7.85546875" style="72" bestFit="1" customWidth="1"/>
    <col min="3601" max="3601" width="5" style="72" bestFit="1" customWidth="1"/>
    <col min="3602" max="3602" width="6.5703125" style="72" bestFit="1" customWidth="1"/>
    <col min="3603" max="3603" width="7.85546875" style="72" bestFit="1" customWidth="1"/>
    <col min="3604" max="3604" width="5" style="72" bestFit="1" customWidth="1"/>
    <col min="3605" max="3605" width="6.5703125" style="72" bestFit="1" customWidth="1"/>
    <col min="3606" max="3606" width="7.85546875" style="72" bestFit="1" customWidth="1"/>
    <col min="3607" max="3607" width="5" style="72" bestFit="1" customWidth="1"/>
    <col min="3608" max="3608" width="6.5703125" style="72" bestFit="1" customWidth="1"/>
    <col min="3609" max="3609" width="7.85546875" style="72" bestFit="1" customWidth="1"/>
    <col min="3610" max="3610" width="5" style="72" bestFit="1" customWidth="1"/>
    <col min="3611" max="3611" width="6.5703125" style="72" bestFit="1" customWidth="1"/>
    <col min="3612" max="3612" width="7.85546875" style="72" bestFit="1" customWidth="1"/>
    <col min="3613" max="3613" width="5" style="72" bestFit="1" customWidth="1"/>
    <col min="3614" max="3614" width="6.5703125" style="72" bestFit="1" customWidth="1"/>
    <col min="3615" max="3615" width="7.85546875" style="72" bestFit="1" customWidth="1"/>
    <col min="3616" max="3840" width="9.140625" style="72"/>
    <col min="3841" max="3841" width="15.140625" style="72" bestFit="1" customWidth="1"/>
    <col min="3842" max="3842" width="5" style="72" bestFit="1" customWidth="1"/>
    <col min="3843" max="3843" width="6.5703125" style="72" bestFit="1" customWidth="1"/>
    <col min="3844" max="3844" width="5.7109375" style="72" customWidth="1"/>
    <col min="3845" max="3845" width="5" style="72" bestFit="1" customWidth="1"/>
    <col min="3846" max="3846" width="6.5703125" style="72" bestFit="1" customWidth="1"/>
    <col min="3847" max="3847" width="6.5703125" style="72" customWidth="1"/>
    <col min="3848" max="3848" width="5" style="72" bestFit="1" customWidth="1"/>
    <col min="3849" max="3849" width="6.5703125" style="72" bestFit="1" customWidth="1"/>
    <col min="3850" max="3850" width="7.85546875" style="72" bestFit="1" customWidth="1"/>
    <col min="3851" max="3851" width="5" style="72" bestFit="1" customWidth="1"/>
    <col min="3852" max="3852" width="6.5703125" style="72" bestFit="1" customWidth="1"/>
    <col min="3853" max="3853" width="7.85546875" style="72" bestFit="1" customWidth="1"/>
    <col min="3854" max="3854" width="5" style="72" bestFit="1" customWidth="1"/>
    <col min="3855" max="3855" width="6.5703125" style="72" bestFit="1" customWidth="1"/>
    <col min="3856" max="3856" width="7.85546875" style="72" bestFit="1" customWidth="1"/>
    <col min="3857" max="3857" width="5" style="72" bestFit="1" customWidth="1"/>
    <col min="3858" max="3858" width="6.5703125" style="72" bestFit="1" customWidth="1"/>
    <col min="3859" max="3859" width="7.85546875" style="72" bestFit="1" customWidth="1"/>
    <col min="3860" max="3860" width="5" style="72" bestFit="1" customWidth="1"/>
    <col min="3861" max="3861" width="6.5703125" style="72" bestFit="1" customWidth="1"/>
    <col min="3862" max="3862" width="7.85546875" style="72" bestFit="1" customWidth="1"/>
    <col min="3863" max="3863" width="5" style="72" bestFit="1" customWidth="1"/>
    <col min="3864" max="3864" width="6.5703125" style="72" bestFit="1" customWidth="1"/>
    <col min="3865" max="3865" width="7.85546875" style="72" bestFit="1" customWidth="1"/>
    <col min="3866" max="3866" width="5" style="72" bestFit="1" customWidth="1"/>
    <col min="3867" max="3867" width="6.5703125" style="72" bestFit="1" customWidth="1"/>
    <col min="3868" max="3868" width="7.85546875" style="72" bestFit="1" customWidth="1"/>
    <col min="3869" max="3869" width="5" style="72" bestFit="1" customWidth="1"/>
    <col min="3870" max="3870" width="6.5703125" style="72" bestFit="1" customWidth="1"/>
    <col min="3871" max="3871" width="7.85546875" style="72" bestFit="1" customWidth="1"/>
    <col min="3872" max="4096" width="9.140625" style="72"/>
    <col min="4097" max="4097" width="15.140625" style="72" bestFit="1" customWidth="1"/>
    <col min="4098" max="4098" width="5" style="72" bestFit="1" customWidth="1"/>
    <col min="4099" max="4099" width="6.5703125" style="72" bestFit="1" customWidth="1"/>
    <col min="4100" max="4100" width="5.7109375" style="72" customWidth="1"/>
    <col min="4101" max="4101" width="5" style="72" bestFit="1" customWidth="1"/>
    <col min="4102" max="4102" width="6.5703125" style="72" bestFit="1" customWidth="1"/>
    <col min="4103" max="4103" width="6.5703125" style="72" customWidth="1"/>
    <col min="4104" max="4104" width="5" style="72" bestFit="1" customWidth="1"/>
    <col min="4105" max="4105" width="6.5703125" style="72" bestFit="1" customWidth="1"/>
    <col min="4106" max="4106" width="7.85546875" style="72" bestFit="1" customWidth="1"/>
    <col min="4107" max="4107" width="5" style="72" bestFit="1" customWidth="1"/>
    <col min="4108" max="4108" width="6.5703125" style="72" bestFit="1" customWidth="1"/>
    <col min="4109" max="4109" width="7.85546875" style="72" bestFit="1" customWidth="1"/>
    <col min="4110" max="4110" width="5" style="72" bestFit="1" customWidth="1"/>
    <col min="4111" max="4111" width="6.5703125" style="72" bestFit="1" customWidth="1"/>
    <col min="4112" max="4112" width="7.85546875" style="72" bestFit="1" customWidth="1"/>
    <col min="4113" max="4113" width="5" style="72" bestFit="1" customWidth="1"/>
    <col min="4114" max="4114" width="6.5703125" style="72" bestFit="1" customWidth="1"/>
    <col min="4115" max="4115" width="7.85546875" style="72" bestFit="1" customWidth="1"/>
    <col min="4116" max="4116" width="5" style="72" bestFit="1" customWidth="1"/>
    <col min="4117" max="4117" width="6.5703125" style="72" bestFit="1" customWidth="1"/>
    <col min="4118" max="4118" width="7.85546875" style="72" bestFit="1" customWidth="1"/>
    <col min="4119" max="4119" width="5" style="72" bestFit="1" customWidth="1"/>
    <col min="4120" max="4120" width="6.5703125" style="72" bestFit="1" customWidth="1"/>
    <col min="4121" max="4121" width="7.85546875" style="72" bestFit="1" customWidth="1"/>
    <col min="4122" max="4122" width="5" style="72" bestFit="1" customWidth="1"/>
    <col min="4123" max="4123" width="6.5703125" style="72" bestFit="1" customWidth="1"/>
    <col min="4124" max="4124" width="7.85546875" style="72" bestFit="1" customWidth="1"/>
    <col min="4125" max="4125" width="5" style="72" bestFit="1" customWidth="1"/>
    <col min="4126" max="4126" width="6.5703125" style="72" bestFit="1" customWidth="1"/>
    <col min="4127" max="4127" width="7.85546875" style="72" bestFit="1" customWidth="1"/>
    <col min="4128" max="4352" width="9.140625" style="72"/>
    <col min="4353" max="4353" width="15.140625" style="72" bestFit="1" customWidth="1"/>
    <col min="4354" max="4354" width="5" style="72" bestFit="1" customWidth="1"/>
    <col min="4355" max="4355" width="6.5703125" style="72" bestFit="1" customWidth="1"/>
    <col min="4356" max="4356" width="5.7109375" style="72" customWidth="1"/>
    <col min="4357" max="4357" width="5" style="72" bestFit="1" customWidth="1"/>
    <col min="4358" max="4358" width="6.5703125" style="72" bestFit="1" customWidth="1"/>
    <col min="4359" max="4359" width="6.5703125" style="72" customWidth="1"/>
    <col min="4360" max="4360" width="5" style="72" bestFit="1" customWidth="1"/>
    <col min="4361" max="4361" width="6.5703125" style="72" bestFit="1" customWidth="1"/>
    <col min="4362" max="4362" width="7.85546875" style="72" bestFit="1" customWidth="1"/>
    <col min="4363" max="4363" width="5" style="72" bestFit="1" customWidth="1"/>
    <col min="4364" max="4364" width="6.5703125" style="72" bestFit="1" customWidth="1"/>
    <col min="4365" max="4365" width="7.85546875" style="72" bestFit="1" customWidth="1"/>
    <col min="4366" max="4366" width="5" style="72" bestFit="1" customWidth="1"/>
    <col min="4367" max="4367" width="6.5703125" style="72" bestFit="1" customWidth="1"/>
    <col min="4368" max="4368" width="7.85546875" style="72" bestFit="1" customWidth="1"/>
    <col min="4369" max="4369" width="5" style="72" bestFit="1" customWidth="1"/>
    <col min="4370" max="4370" width="6.5703125" style="72" bestFit="1" customWidth="1"/>
    <col min="4371" max="4371" width="7.85546875" style="72" bestFit="1" customWidth="1"/>
    <col min="4372" max="4372" width="5" style="72" bestFit="1" customWidth="1"/>
    <col min="4373" max="4373" width="6.5703125" style="72" bestFit="1" customWidth="1"/>
    <col min="4374" max="4374" width="7.85546875" style="72" bestFit="1" customWidth="1"/>
    <col min="4375" max="4375" width="5" style="72" bestFit="1" customWidth="1"/>
    <col min="4376" max="4376" width="6.5703125" style="72" bestFit="1" customWidth="1"/>
    <col min="4377" max="4377" width="7.85546875" style="72" bestFit="1" customWidth="1"/>
    <col min="4378" max="4378" width="5" style="72" bestFit="1" customWidth="1"/>
    <col min="4379" max="4379" width="6.5703125" style="72" bestFit="1" customWidth="1"/>
    <col min="4380" max="4380" width="7.85546875" style="72" bestFit="1" customWidth="1"/>
    <col min="4381" max="4381" width="5" style="72" bestFit="1" customWidth="1"/>
    <col min="4382" max="4382" width="6.5703125" style="72" bestFit="1" customWidth="1"/>
    <col min="4383" max="4383" width="7.85546875" style="72" bestFit="1" customWidth="1"/>
    <col min="4384" max="4608" width="9.140625" style="72"/>
    <col min="4609" max="4609" width="15.140625" style="72" bestFit="1" customWidth="1"/>
    <col min="4610" max="4610" width="5" style="72" bestFit="1" customWidth="1"/>
    <col min="4611" max="4611" width="6.5703125" style="72" bestFit="1" customWidth="1"/>
    <col min="4612" max="4612" width="5.7109375" style="72" customWidth="1"/>
    <col min="4613" max="4613" width="5" style="72" bestFit="1" customWidth="1"/>
    <col min="4614" max="4614" width="6.5703125" style="72" bestFit="1" customWidth="1"/>
    <col min="4615" max="4615" width="6.5703125" style="72" customWidth="1"/>
    <col min="4616" max="4616" width="5" style="72" bestFit="1" customWidth="1"/>
    <col min="4617" max="4617" width="6.5703125" style="72" bestFit="1" customWidth="1"/>
    <col min="4618" max="4618" width="7.85546875" style="72" bestFit="1" customWidth="1"/>
    <col min="4619" max="4619" width="5" style="72" bestFit="1" customWidth="1"/>
    <col min="4620" max="4620" width="6.5703125" style="72" bestFit="1" customWidth="1"/>
    <col min="4621" max="4621" width="7.85546875" style="72" bestFit="1" customWidth="1"/>
    <col min="4622" max="4622" width="5" style="72" bestFit="1" customWidth="1"/>
    <col min="4623" max="4623" width="6.5703125" style="72" bestFit="1" customWidth="1"/>
    <col min="4624" max="4624" width="7.85546875" style="72" bestFit="1" customWidth="1"/>
    <col min="4625" max="4625" width="5" style="72" bestFit="1" customWidth="1"/>
    <col min="4626" max="4626" width="6.5703125" style="72" bestFit="1" customWidth="1"/>
    <col min="4627" max="4627" width="7.85546875" style="72" bestFit="1" customWidth="1"/>
    <col min="4628" max="4628" width="5" style="72" bestFit="1" customWidth="1"/>
    <col min="4629" max="4629" width="6.5703125" style="72" bestFit="1" customWidth="1"/>
    <col min="4630" max="4630" width="7.85546875" style="72" bestFit="1" customWidth="1"/>
    <col min="4631" max="4631" width="5" style="72" bestFit="1" customWidth="1"/>
    <col min="4632" max="4632" width="6.5703125" style="72" bestFit="1" customWidth="1"/>
    <col min="4633" max="4633" width="7.85546875" style="72" bestFit="1" customWidth="1"/>
    <col min="4634" max="4634" width="5" style="72" bestFit="1" customWidth="1"/>
    <col min="4635" max="4635" width="6.5703125" style="72" bestFit="1" customWidth="1"/>
    <col min="4636" max="4636" width="7.85546875" style="72" bestFit="1" customWidth="1"/>
    <col min="4637" max="4637" width="5" style="72" bestFit="1" customWidth="1"/>
    <col min="4638" max="4638" width="6.5703125" style="72" bestFit="1" customWidth="1"/>
    <col min="4639" max="4639" width="7.85546875" style="72" bestFit="1" customWidth="1"/>
    <col min="4640" max="4864" width="9.140625" style="72"/>
    <col min="4865" max="4865" width="15.140625" style="72" bestFit="1" customWidth="1"/>
    <col min="4866" max="4866" width="5" style="72" bestFit="1" customWidth="1"/>
    <col min="4867" max="4867" width="6.5703125" style="72" bestFit="1" customWidth="1"/>
    <col min="4868" max="4868" width="5.7109375" style="72" customWidth="1"/>
    <col min="4869" max="4869" width="5" style="72" bestFit="1" customWidth="1"/>
    <col min="4870" max="4870" width="6.5703125" style="72" bestFit="1" customWidth="1"/>
    <col min="4871" max="4871" width="6.5703125" style="72" customWidth="1"/>
    <col min="4872" max="4872" width="5" style="72" bestFit="1" customWidth="1"/>
    <col min="4873" max="4873" width="6.5703125" style="72" bestFit="1" customWidth="1"/>
    <col min="4874" max="4874" width="7.85546875" style="72" bestFit="1" customWidth="1"/>
    <col min="4875" max="4875" width="5" style="72" bestFit="1" customWidth="1"/>
    <col min="4876" max="4876" width="6.5703125" style="72" bestFit="1" customWidth="1"/>
    <col min="4877" max="4877" width="7.85546875" style="72" bestFit="1" customWidth="1"/>
    <col min="4878" max="4878" width="5" style="72" bestFit="1" customWidth="1"/>
    <col min="4879" max="4879" width="6.5703125" style="72" bestFit="1" customWidth="1"/>
    <col min="4880" max="4880" width="7.85546875" style="72" bestFit="1" customWidth="1"/>
    <col min="4881" max="4881" width="5" style="72" bestFit="1" customWidth="1"/>
    <col min="4882" max="4882" width="6.5703125" style="72" bestFit="1" customWidth="1"/>
    <col min="4883" max="4883" width="7.85546875" style="72" bestFit="1" customWidth="1"/>
    <col min="4884" max="4884" width="5" style="72" bestFit="1" customWidth="1"/>
    <col min="4885" max="4885" width="6.5703125" style="72" bestFit="1" customWidth="1"/>
    <col min="4886" max="4886" width="7.85546875" style="72" bestFit="1" customWidth="1"/>
    <col min="4887" max="4887" width="5" style="72" bestFit="1" customWidth="1"/>
    <col min="4888" max="4888" width="6.5703125" style="72" bestFit="1" customWidth="1"/>
    <col min="4889" max="4889" width="7.85546875" style="72" bestFit="1" customWidth="1"/>
    <col min="4890" max="4890" width="5" style="72" bestFit="1" customWidth="1"/>
    <col min="4891" max="4891" width="6.5703125" style="72" bestFit="1" customWidth="1"/>
    <col min="4892" max="4892" width="7.85546875" style="72" bestFit="1" customWidth="1"/>
    <col min="4893" max="4893" width="5" style="72" bestFit="1" customWidth="1"/>
    <col min="4894" max="4894" width="6.5703125" style="72" bestFit="1" customWidth="1"/>
    <col min="4895" max="4895" width="7.85546875" style="72" bestFit="1" customWidth="1"/>
    <col min="4896" max="5120" width="9.140625" style="72"/>
    <col min="5121" max="5121" width="15.140625" style="72" bestFit="1" customWidth="1"/>
    <col min="5122" max="5122" width="5" style="72" bestFit="1" customWidth="1"/>
    <col min="5123" max="5123" width="6.5703125" style="72" bestFit="1" customWidth="1"/>
    <col min="5124" max="5124" width="5.7109375" style="72" customWidth="1"/>
    <col min="5125" max="5125" width="5" style="72" bestFit="1" customWidth="1"/>
    <col min="5126" max="5126" width="6.5703125" style="72" bestFit="1" customWidth="1"/>
    <col min="5127" max="5127" width="6.5703125" style="72" customWidth="1"/>
    <col min="5128" max="5128" width="5" style="72" bestFit="1" customWidth="1"/>
    <col min="5129" max="5129" width="6.5703125" style="72" bestFit="1" customWidth="1"/>
    <col min="5130" max="5130" width="7.85546875" style="72" bestFit="1" customWidth="1"/>
    <col min="5131" max="5131" width="5" style="72" bestFit="1" customWidth="1"/>
    <col min="5132" max="5132" width="6.5703125" style="72" bestFit="1" customWidth="1"/>
    <col min="5133" max="5133" width="7.85546875" style="72" bestFit="1" customWidth="1"/>
    <col min="5134" max="5134" width="5" style="72" bestFit="1" customWidth="1"/>
    <col min="5135" max="5135" width="6.5703125" style="72" bestFit="1" customWidth="1"/>
    <col min="5136" max="5136" width="7.85546875" style="72" bestFit="1" customWidth="1"/>
    <col min="5137" max="5137" width="5" style="72" bestFit="1" customWidth="1"/>
    <col min="5138" max="5138" width="6.5703125" style="72" bestFit="1" customWidth="1"/>
    <col min="5139" max="5139" width="7.85546875" style="72" bestFit="1" customWidth="1"/>
    <col min="5140" max="5140" width="5" style="72" bestFit="1" customWidth="1"/>
    <col min="5141" max="5141" width="6.5703125" style="72" bestFit="1" customWidth="1"/>
    <col min="5142" max="5142" width="7.85546875" style="72" bestFit="1" customWidth="1"/>
    <col min="5143" max="5143" width="5" style="72" bestFit="1" customWidth="1"/>
    <col min="5144" max="5144" width="6.5703125" style="72" bestFit="1" customWidth="1"/>
    <col min="5145" max="5145" width="7.85546875" style="72" bestFit="1" customWidth="1"/>
    <col min="5146" max="5146" width="5" style="72" bestFit="1" customWidth="1"/>
    <col min="5147" max="5147" width="6.5703125" style="72" bestFit="1" customWidth="1"/>
    <col min="5148" max="5148" width="7.85546875" style="72" bestFit="1" customWidth="1"/>
    <col min="5149" max="5149" width="5" style="72" bestFit="1" customWidth="1"/>
    <col min="5150" max="5150" width="6.5703125" style="72" bestFit="1" customWidth="1"/>
    <col min="5151" max="5151" width="7.85546875" style="72" bestFit="1" customWidth="1"/>
    <col min="5152" max="5376" width="9.140625" style="72"/>
    <col min="5377" max="5377" width="15.140625" style="72" bestFit="1" customWidth="1"/>
    <col min="5378" max="5378" width="5" style="72" bestFit="1" customWidth="1"/>
    <col min="5379" max="5379" width="6.5703125" style="72" bestFit="1" customWidth="1"/>
    <col min="5380" max="5380" width="5.7109375" style="72" customWidth="1"/>
    <col min="5381" max="5381" width="5" style="72" bestFit="1" customWidth="1"/>
    <col min="5382" max="5382" width="6.5703125" style="72" bestFit="1" customWidth="1"/>
    <col min="5383" max="5383" width="6.5703125" style="72" customWidth="1"/>
    <col min="5384" max="5384" width="5" style="72" bestFit="1" customWidth="1"/>
    <col min="5385" max="5385" width="6.5703125" style="72" bestFit="1" customWidth="1"/>
    <col min="5386" max="5386" width="7.85546875" style="72" bestFit="1" customWidth="1"/>
    <col min="5387" max="5387" width="5" style="72" bestFit="1" customWidth="1"/>
    <col min="5388" max="5388" width="6.5703125" style="72" bestFit="1" customWidth="1"/>
    <col min="5389" max="5389" width="7.85546875" style="72" bestFit="1" customWidth="1"/>
    <col min="5390" max="5390" width="5" style="72" bestFit="1" customWidth="1"/>
    <col min="5391" max="5391" width="6.5703125" style="72" bestFit="1" customWidth="1"/>
    <col min="5392" max="5392" width="7.85546875" style="72" bestFit="1" customWidth="1"/>
    <col min="5393" max="5393" width="5" style="72" bestFit="1" customWidth="1"/>
    <col min="5394" max="5394" width="6.5703125" style="72" bestFit="1" customWidth="1"/>
    <col min="5395" max="5395" width="7.85546875" style="72" bestFit="1" customWidth="1"/>
    <col min="5396" max="5396" width="5" style="72" bestFit="1" customWidth="1"/>
    <col min="5397" max="5397" width="6.5703125" style="72" bestFit="1" customWidth="1"/>
    <col min="5398" max="5398" width="7.85546875" style="72" bestFit="1" customWidth="1"/>
    <col min="5399" max="5399" width="5" style="72" bestFit="1" customWidth="1"/>
    <col min="5400" max="5400" width="6.5703125" style="72" bestFit="1" customWidth="1"/>
    <col min="5401" max="5401" width="7.85546875" style="72" bestFit="1" customWidth="1"/>
    <col min="5402" max="5402" width="5" style="72" bestFit="1" customWidth="1"/>
    <col min="5403" max="5403" width="6.5703125" style="72" bestFit="1" customWidth="1"/>
    <col min="5404" max="5404" width="7.85546875" style="72" bestFit="1" customWidth="1"/>
    <col min="5405" max="5405" width="5" style="72" bestFit="1" customWidth="1"/>
    <col min="5406" max="5406" width="6.5703125" style="72" bestFit="1" customWidth="1"/>
    <col min="5407" max="5407" width="7.85546875" style="72" bestFit="1" customWidth="1"/>
    <col min="5408" max="5632" width="9.140625" style="72"/>
    <col min="5633" max="5633" width="15.140625" style="72" bestFit="1" customWidth="1"/>
    <col min="5634" max="5634" width="5" style="72" bestFit="1" customWidth="1"/>
    <col min="5635" max="5635" width="6.5703125" style="72" bestFit="1" customWidth="1"/>
    <col min="5636" max="5636" width="5.7109375" style="72" customWidth="1"/>
    <col min="5637" max="5637" width="5" style="72" bestFit="1" customWidth="1"/>
    <col min="5638" max="5638" width="6.5703125" style="72" bestFit="1" customWidth="1"/>
    <col min="5639" max="5639" width="6.5703125" style="72" customWidth="1"/>
    <col min="5640" max="5640" width="5" style="72" bestFit="1" customWidth="1"/>
    <col min="5641" max="5641" width="6.5703125" style="72" bestFit="1" customWidth="1"/>
    <col min="5642" max="5642" width="7.85546875" style="72" bestFit="1" customWidth="1"/>
    <col min="5643" max="5643" width="5" style="72" bestFit="1" customWidth="1"/>
    <col min="5644" max="5644" width="6.5703125" style="72" bestFit="1" customWidth="1"/>
    <col min="5645" max="5645" width="7.85546875" style="72" bestFit="1" customWidth="1"/>
    <col min="5646" max="5646" width="5" style="72" bestFit="1" customWidth="1"/>
    <col min="5647" max="5647" width="6.5703125" style="72" bestFit="1" customWidth="1"/>
    <col min="5648" max="5648" width="7.85546875" style="72" bestFit="1" customWidth="1"/>
    <col min="5649" max="5649" width="5" style="72" bestFit="1" customWidth="1"/>
    <col min="5650" max="5650" width="6.5703125" style="72" bestFit="1" customWidth="1"/>
    <col min="5651" max="5651" width="7.85546875" style="72" bestFit="1" customWidth="1"/>
    <col min="5652" max="5652" width="5" style="72" bestFit="1" customWidth="1"/>
    <col min="5653" max="5653" width="6.5703125" style="72" bestFit="1" customWidth="1"/>
    <col min="5654" max="5654" width="7.85546875" style="72" bestFit="1" customWidth="1"/>
    <col min="5655" max="5655" width="5" style="72" bestFit="1" customWidth="1"/>
    <col min="5656" max="5656" width="6.5703125" style="72" bestFit="1" customWidth="1"/>
    <col min="5657" max="5657" width="7.85546875" style="72" bestFit="1" customWidth="1"/>
    <col min="5658" max="5658" width="5" style="72" bestFit="1" customWidth="1"/>
    <col min="5659" max="5659" width="6.5703125" style="72" bestFit="1" customWidth="1"/>
    <col min="5660" max="5660" width="7.85546875" style="72" bestFit="1" customWidth="1"/>
    <col min="5661" max="5661" width="5" style="72" bestFit="1" customWidth="1"/>
    <col min="5662" max="5662" width="6.5703125" style="72" bestFit="1" customWidth="1"/>
    <col min="5663" max="5663" width="7.85546875" style="72" bestFit="1" customWidth="1"/>
    <col min="5664" max="5888" width="9.140625" style="72"/>
    <col min="5889" max="5889" width="15.140625" style="72" bestFit="1" customWidth="1"/>
    <col min="5890" max="5890" width="5" style="72" bestFit="1" customWidth="1"/>
    <col min="5891" max="5891" width="6.5703125" style="72" bestFit="1" customWidth="1"/>
    <col min="5892" max="5892" width="5.7109375" style="72" customWidth="1"/>
    <col min="5893" max="5893" width="5" style="72" bestFit="1" customWidth="1"/>
    <col min="5894" max="5894" width="6.5703125" style="72" bestFit="1" customWidth="1"/>
    <col min="5895" max="5895" width="6.5703125" style="72" customWidth="1"/>
    <col min="5896" max="5896" width="5" style="72" bestFit="1" customWidth="1"/>
    <col min="5897" max="5897" width="6.5703125" style="72" bestFit="1" customWidth="1"/>
    <col min="5898" max="5898" width="7.85546875" style="72" bestFit="1" customWidth="1"/>
    <col min="5899" max="5899" width="5" style="72" bestFit="1" customWidth="1"/>
    <col min="5900" max="5900" width="6.5703125" style="72" bestFit="1" customWidth="1"/>
    <col min="5901" max="5901" width="7.85546875" style="72" bestFit="1" customWidth="1"/>
    <col min="5902" max="5902" width="5" style="72" bestFit="1" customWidth="1"/>
    <col min="5903" max="5903" width="6.5703125" style="72" bestFit="1" customWidth="1"/>
    <col min="5904" max="5904" width="7.85546875" style="72" bestFit="1" customWidth="1"/>
    <col min="5905" max="5905" width="5" style="72" bestFit="1" customWidth="1"/>
    <col min="5906" max="5906" width="6.5703125" style="72" bestFit="1" customWidth="1"/>
    <col min="5907" max="5907" width="7.85546875" style="72" bestFit="1" customWidth="1"/>
    <col min="5908" max="5908" width="5" style="72" bestFit="1" customWidth="1"/>
    <col min="5909" max="5909" width="6.5703125" style="72" bestFit="1" customWidth="1"/>
    <col min="5910" max="5910" width="7.85546875" style="72" bestFit="1" customWidth="1"/>
    <col min="5911" max="5911" width="5" style="72" bestFit="1" customWidth="1"/>
    <col min="5912" max="5912" width="6.5703125" style="72" bestFit="1" customWidth="1"/>
    <col min="5913" max="5913" width="7.85546875" style="72" bestFit="1" customWidth="1"/>
    <col min="5914" max="5914" width="5" style="72" bestFit="1" customWidth="1"/>
    <col min="5915" max="5915" width="6.5703125" style="72" bestFit="1" customWidth="1"/>
    <col min="5916" max="5916" width="7.85546875" style="72" bestFit="1" customWidth="1"/>
    <col min="5917" max="5917" width="5" style="72" bestFit="1" customWidth="1"/>
    <col min="5918" max="5918" width="6.5703125" style="72" bestFit="1" customWidth="1"/>
    <col min="5919" max="5919" width="7.85546875" style="72" bestFit="1" customWidth="1"/>
    <col min="5920" max="6144" width="9.140625" style="72"/>
    <col min="6145" max="6145" width="15.140625" style="72" bestFit="1" customWidth="1"/>
    <col min="6146" max="6146" width="5" style="72" bestFit="1" customWidth="1"/>
    <col min="6147" max="6147" width="6.5703125" style="72" bestFit="1" customWidth="1"/>
    <col min="6148" max="6148" width="5.7109375" style="72" customWidth="1"/>
    <col min="6149" max="6149" width="5" style="72" bestFit="1" customWidth="1"/>
    <col min="6150" max="6150" width="6.5703125" style="72" bestFit="1" customWidth="1"/>
    <col min="6151" max="6151" width="6.5703125" style="72" customWidth="1"/>
    <col min="6152" max="6152" width="5" style="72" bestFit="1" customWidth="1"/>
    <col min="6153" max="6153" width="6.5703125" style="72" bestFit="1" customWidth="1"/>
    <col min="6154" max="6154" width="7.85546875" style="72" bestFit="1" customWidth="1"/>
    <col min="6155" max="6155" width="5" style="72" bestFit="1" customWidth="1"/>
    <col min="6156" max="6156" width="6.5703125" style="72" bestFit="1" customWidth="1"/>
    <col min="6157" max="6157" width="7.85546875" style="72" bestFit="1" customWidth="1"/>
    <col min="6158" max="6158" width="5" style="72" bestFit="1" customWidth="1"/>
    <col min="6159" max="6159" width="6.5703125" style="72" bestFit="1" customWidth="1"/>
    <col min="6160" max="6160" width="7.85546875" style="72" bestFit="1" customWidth="1"/>
    <col min="6161" max="6161" width="5" style="72" bestFit="1" customWidth="1"/>
    <col min="6162" max="6162" width="6.5703125" style="72" bestFit="1" customWidth="1"/>
    <col min="6163" max="6163" width="7.85546875" style="72" bestFit="1" customWidth="1"/>
    <col min="6164" max="6164" width="5" style="72" bestFit="1" customWidth="1"/>
    <col min="6165" max="6165" width="6.5703125" style="72" bestFit="1" customWidth="1"/>
    <col min="6166" max="6166" width="7.85546875" style="72" bestFit="1" customWidth="1"/>
    <col min="6167" max="6167" width="5" style="72" bestFit="1" customWidth="1"/>
    <col min="6168" max="6168" width="6.5703125" style="72" bestFit="1" customWidth="1"/>
    <col min="6169" max="6169" width="7.85546875" style="72" bestFit="1" customWidth="1"/>
    <col min="6170" max="6170" width="5" style="72" bestFit="1" customWidth="1"/>
    <col min="6171" max="6171" width="6.5703125" style="72" bestFit="1" customWidth="1"/>
    <col min="6172" max="6172" width="7.85546875" style="72" bestFit="1" customWidth="1"/>
    <col min="6173" max="6173" width="5" style="72" bestFit="1" customWidth="1"/>
    <col min="6174" max="6174" width="6.5703125" style="72" bestFit="1" customWidth="1"/>
    <col min="6175" max="6175" width="7.85546875" style="72" bestFit="1" customWidth="1"/>
    <col min="6176" max="6400" width="9.140625" style="72"/>
    <col min="6401" max="6401" width="15.140625" style="72" bestFit="1" customWidth="1"/>
    <col min="6402" max="6402" width="5" style="72" bestFit="1" customWidth="1"/>
    <col min="6403" max="6403" width="6.5703125" style="72" bestFit="1" customWidth="1"/>
    <col min="6404" max="6404" width="5.7109375" style="72" customWidth="1"/>
    <col min="6405" max="6405" width="5" style="72" bestFit="1" customWidth="1"/>
    <col min="6406" max="6406" width="6.5703125" style="72" bestFit="1" customWidth="1"/>
    <col min="6407" max="6407" width="6.5703125" style="72" customWidth="1"/>
    <col min="6408" max="6408" width="5" style="72" bestFit="1" customWidth="1"/>
    <col min="6409" max="6409" width="6.5703125" style="72" bestFit="1" customWidth="1"/>
    <col min="6410" max="6410" width="7.85546875" style="72" bestFit="1" customWidth="1"/>
    <col min="6411" max="6411" width="5" style="72" bestFit="1" customWidth="1"/>
    <col min="6412" max="6412" width="6.5703125" style="72" bestFit="1" customWidth="1"/>
    <col min="6413" max="6413" width="7.85546875" style="72" bestFit="1" customWidth="1"/>
    <col min="6414" max="6414" width="5" style="72" bestFit="1" customWidth="1"/>
    <col min="6415" max="6415" width="6.5703125" style="72" bestFit="1" customWidth="1"/>
    <col min="6416" max="6416" width="7.85546875" style="72" bestFit="1" customWidth="1"/>
    <col min="6417" max="6417" width="5" style="72" bestFit="1" customWidth="1"/>
    <col min="6418" max="6418" width="6.5703125" style="72" bestFit="1" customWidth="1"/>
    <col min="6419" max="6419" width="7.85546875" style="72" bestFit="1" customWidth="1"/>
    <col min="6420" max="6420" width="5" style="72" bestFit="1" customWidth="1"/>
    <col min="6421" max="6421" width="6.5703125" style="72" bestFit="1" customWidth="1"/>
    <col min="6422" max="6422" width="7.85546875" style="72" bestFit="1" customWidth="1"/>
    <col min="6423" max="6423" width="5" style="72" bestFit="1" customWidth="1"/>
    <col min="6424" max="6424" width="6.5703125" style="72" bestFit="1" customWidth="1"/>
    <col min="6425" max="6425" width="7.85546875" style="72" bestFit="1" customWidth="1"/>
    <col min="6426" max="6426" width="5" style="72" bestFit="1" customWidth="1"/>
    <col min="6427" max="6427" width="6.5703125" style="72" bestFit="1" customWidth="1"/>
    <col min="6428" max="6428" width="7.85546875" style="72" bestFit="1" customWidth="1"/>
    <col min="6429" max="6429" width="5" style="72" bestFit="1" customWidth="1"/>
    <col min="6430" max="6430" width="6.5703125" style="72" bestFit="1" customWidth="1"/>
    <col min="6431" max="6431" width="7.85546875" style="72" bestFit="1" customWidth="1"/>
    <col min="6432" max="6656" width="9.140625" style="72"/>
    <col min="6657" max="6657" width="15.140625" style="72" bestFit="1" customWidth="1"/>
    <col min="6658" max="6658" width="5" style="72" bestFit="1" customWidth="1"/>
    <col min="6659" max="6659" width="6.5703125" style="72" bestFit="1" customWidth="1"/>
    <col min="6660" max="6660" width="5.7109375" style="72" customWidth="1"/>
    <col min="6661" max="6661" width="5" style="72" bestFit="1" customWidth="1"/>
    <col min="6662" max="6662" width="6.5703125" style="72" bestFit="1" customWidth="1"/>
    <col min="6663" max="6663" width="6.5703125" style="72" customWidth="1"/>
    <col min="6664" max="6664" width="5" style="72" bestFit="1" customWidth="1"/>
    <col min="6665" max="6665" width="6.5703125" style="72" bestFit="1" customWidth="1"/>
    <col min="6666" max="6666" width="7.85546875" style="72" bestFit="1" customWidth="1"/>
    <col min="6667" max="6667" width="5" style="72" bestFit="1" customWidth="1"/>
    <col min="6668" max="6668" width="6.5703125" style="72" bestFit="1" customWidth="1"/>
    <col min="6669" max="6669" width="7.85546875" style="72" bestFit="1" customWidth="1"/>
    <col min="6670" max="6670" width="5" style="72" bestFit="1" customWidth="1"/>
    <col min="6671" max="6671" width="6.5703125" style="72" bestFit="1" customWidth="1"/>
    <col min="6672" max="6672" width="7.85546875" style="72" bestFit="1" customWidth="1"/>
    <col min="6673" max="6673" width="5" style="72" bestFit="1" customWidth="1"/>
    <col min="6674" max="6674" width="6.5703125" style="72" bestFit="1" customWidth="1"/>
    <col min="6675" max="6675" width="7.85546875" style="72" bestFit="1" customWidth="1"/>
    <col min="6676" max="6676" width="5" style="72" bestFit="1" customWidth="1"/>
    <col min="6677" max="6677" width="6.5703125" style="72" bestFit="1" customWidth="1"/>
    <col min="6678" max="6678" width="7.85546875" style="72" bestFit="1" customWidth="1"/>
    <col min="6679" max="6679" width="5" style="72" bestFit="1" customWidth="1"/>
    <col min="6680" max="6680" width="6.5703125" style="72" bestFit="1" customWidth="1"/>
    <col min="6681" max="6681" width="7.85546875" style="72" bestFit="1" customWidth="1"/>
    <col min="6682" max="6682" width="5" style="72" bestFit="1" customWidth="1"/>
    <col min="6683" max="6683" width="6.5703125" style="72" bestFit="1" customWidth="1"/>
    <col min="6684" max="6684" width="7.85546875" style="72" bestFit="1" customWidth="1"/>
    <col min="6685" max="6685" width="5" style="72" bestFit="1" customWidth="1"/>
    <col min="6686" max="6686" width="6.5703125" style="72" bestFit="1" customWidth="1"/>
    <col min="6687" max="6687" width="7.85546875" style="72" bestFit="1" customWidth="1"/>
    <col min="6688" max="6912" width="9.140625" style="72"/>
    <col min="6913" max="6913" width="15.140625" style="72" bestFit="1" customWidth="1"/>
    <col min="6914" max="6914" width="5" style="72" bestFit="1" customWidth="1"/>
    <col min="6915" max="6915" width="6.5703125" style="72" bestFit="1" customWidth="1"/>
    <col min="6916" max="6916" width="5.7109375" style="72" customWidth="1"/>
    <col min="6917" max="6917" width="5" style="72" bestFit="1" customWidth="1"/>
    <col min="6918" max="6918" width="6.5703125" style="72" bestFit="1" customWidth="1"/>
    <col min="6919" max="6919" width="6.5703125" style="72" customWidth="1"/>
    <col min="6920" max="6920" width="5" style="72" bestFit="1" customWidth="1"/>
    <col min="6921" max="6921" width="6.5703125" style="72" bestFit="1" customWidth="1"/>
    <col min="6922" max="6922" width="7.85546875" style="72" bestFit="1" customWidth="1"/>
    <col min="6923" max="6923" width="5" style="72" bestFit="1" customWidth="1"/>
    <col min="6924" max="6924" width="6.5703125" style="72" bestFit="1" customWidth="1"/>
    <col min="6925" max="6925" width="7.85546875" style="72" bestFit="1" customWidth="1"/>
    <col min="6926" max="6926" width="5" style="72" bestFit="1" customWidth="1"/>
    <col min="6927" max="6927" width="6.5703125" style="72" bestFit="1" customWidth="1"/>
    <col min="6928" max="6928" width="7.85546875" style="72" bestFit="1" customWidth="1"/>
    <col min="6929" max="6929" width="5" style="72" bestFit="1" customWidth="1"/>
    <col min="6930" max="6930" width="6.5703125" style="72" bestFit="1" customWidth="1"/>
    <col min="6931" max="6931" width="7.85546875" style="72" bestFit="1" customWidth="1"/>
    <col min="6932" max="6932" width="5" style="72" bestFit="1" customWidth="1"/>
    <col min="6933" max="6933" width="6.5703125" style="72" bestFit="1" customWidth="1"/>
    <col min="6934" max="6934" width="7.85546875" style="72" bestFit="1" customWidth="1"/>
    <col min="6935" max="6935" width="5" style="72" bestFit="1" customWidth="1"/>
    <col min="6936" max="6936" width="6.5703125" style="72" bestFit="1" customWidth="1"/>
    <col min="6937" max="6937" width="7.85546875" style="72" bestFit="1" customWidth="1"/>
    <col min="6938" max="6938" width="5" style="72" bestFit="1" customWidth="1"/>
    <col min="6939" max="6939" width="6.5703125" style="72" bestFit="1" customWidth="1"/>
    <col min="6940" max="6940" width="7.85546875" style="72" bestFit="1" customWidth="1"/>
    <col min="6941" max="6941" width="5" style="72" bestFit="1" customWidth="1"/>
    <col min="6942" max="6942" width="6.5703125" style="72" bestFit="1" customWidth="1"/>
    <col min="6943" max="6943" width="7.85546875" style="72" bestFit="1" customWidth="1"/>
    <col min="6944" max="7168" width="9.140625" style="72"/>
    <col min="7169" max="7169" width="15.140625" style="72" bestFit="1" customWidth="1"/>
    <col min="7170" max="7170" width="5" style="72" bestFit="1" customWidth="1"/>
    <col min="7171" max="7171" width="6.5703125" style="72" bestFit="1" customWidth="1"/>
    <col min="7172" max="7172" width="5.7109375" style="72" customWidth="1"/>
    <col min="7173" max="7173" width="5" style="72" bestFit="1" customWidth="1"/>
    <col min="7174" max="7174" width="6.5703125" style="72" bestFit="1" customWidth="1"/>
    <col min="7175" max="7175" width="6.5703125" style="72" customWidth="1"/>
    <col min="7176" max="7176" width="5" style="72" bestFit="1" customWidth="1"/>
    <col min="7177" max="7177" width="6.5703125" style="72" bestFit="1" customWidth="1"/>
    <col min="7178" max="7178" width="7.85546875" style="72" bestFit="1" customWidth="1"/>
    <col min="7179" max="7179" width="5" style="72" bestFit="1" customWidth="1"/>
    <col min="7180" max="7180" width="6.5703125" style="72" bestFit="1" customWidth="1"/>
    <col min="7181" max="7181" width="7.85546875" style="72" bestFit="1" customWidth="1"/>
    <col min="7182" max="7182" width="5" style="72" bestFit="1" customWidth="1"/>
    <col min="7183" max="7183" width="6.5703125" style="72" bestFit="1" customWidth="1"/>
    <col min="7184" max="7184" width="7.85546875" style="72" bestFit="1" customWidth="1"/>
    <col min="7185" max="7185" width="5" style="72" bestFit="1" customWidth="1"/>
    <col min="7186" max="7186" width="6.5703125" style="72" bestFit="1" customWidth="1"/>
    <col min="7187" max="7187" width="7.85546875" style="72" bestFit="1" customWidth="1"/>
    <col min="7188" max="7188" width="5" style="72" bestFit="1" customWidth="1"/>
    <col min="7189" max="7189" width="6.5703125" style="72" bestFit="1" customWidth="1"/>
    <col min="7190" max="7190" width="7.85546875" style="72" bestFit="1" customWidth="1"/>
    <col min="7191" max="7191" width="5" style="72" bestFit="1" customWidth="1"/>
    <col min="7192" max="7192" width="6.5703125" style="72" bestFit="1" customWidth="1"/>
    <col min="7193" max="7193" width="7.85546875" style="72" bestFit="1" customWidth="1"/>
    <col min="7194" max="7194" width="5" style="72" bestFit="1" customWidth="1"/>
    <col min="7195" max="7195" width="6.5703125" style="72" bestFit="1" customWidth="1"/>
    <col min="7196" max="7196" width="7.85546875" style="72" bestFit="1" customWidth="1"/>
    <col min="7197" max="7197" width="5" style="72" bestFit="1" customWidth="1"/>
    <col min="7198" max="7198" width="6.5703125" style="72" bestFit="1" customWidth="1"/>
    <col min="7199" max="7199" width="7.85546875" style="72" bestFit="1" customWidth="1"/>
    <col min="7200" max="7424" width="9.140625" style="72"/>
    <col min="7425" max="7425" width="15.140625" style="72" bestFit="1" customWidth="1"/>
    <col min="7426" max="7426" width="5" style="72" bestFit="1" customWidth="1"/>
    <col min="7427" max="7427" width="6.5703125" style="72" bestFit="1" customWidth="1"/>
    <col min="7428" max="7428" width="5.7109375" style="72" customWidth="1"/>
    <col min="7429" max="7429" width="5" style="72" bestFit="1" customWidth="1"/>
    <col min="7430" max="7430" width="6.5703125" style="72" bestFit="1" customWidth="1"/>
    <col min="7431" max="7431" width="6.5703125" style="72" customWidth="1"/>
    <col min="7432" max="7432" width="5" style="72" bestFit="1" customWidth="1"/>
    <col min="7433" max="7433" width="6.5703125" style="72" bestFit="1" customWidth="1"/>
    <col min="7434" max="7434" width="7.85546875" style="72" bestFit="1" customWidth="1"/>
    <col min="7435" max="7435" width="5" style="72" bestFit="1" customWidth="1"/>
    <col min="7436" max="7436" width="6.5703125" style="72" bestFit="1" customWidth="1"/>
    <col min="7437" max="7437" width="7.85546875" style="72" bestFit="1" customWidth="1"/>
    <col min="7438" max="7438" width="5" style="72" bestFit="1" customWidth="1"/>
    <col min="7439" max="7439" width="6.5703125" style="72" bestFit="1" customWidth="1"/>
    <col min="7440" max="7440" width="7.85546875" style="72" bestFit="1" customWidth="1"/>
    <col min="7441" max="7441" width="5" style="72" bestFit="1" customWidth="1"/>
    <col min="7442" max="7442" width="6.5703125" style="72" bestFit="1" customWidth="1"/>
    <col min="7443" max="7443" width="7.85546875" style="72" bestFit="1" customWidth="1"/>
    <col min="7444" max="7444" width="5" style="72" bestFit="1" customWidth="1"/>
    <col min="7445" max="7445" width="6.5703125" style="72" bestFit="1" customWidth="1"/>
    <col min="7446" max="7446" width="7.85546875" style="72" bestFit="1" customWidth="1"/>
    <col min="7447" max="7447" width="5" style="72" bestFit="1" customWidth="1"/>
    <col min="7448" max="7448" width="6.5703125" style="72" bestFit="1" customWidth="1"/>
    <col min="7449" max="7449" width="7.85546875" style="72" bestFit="1" customWidth="1"/>
    <col min="7450" max="7450" width="5" style="72" bestFit="1" customWidth="1"/>
    <col min="7451" max="7451" width="6.5703125" style="72" bestFit="1" customWidth="1"/>
    <col min="7452" max="7452" width="7.85546875" style="72" bestFit="1" customWidth="1"/>
    <col min="7453" max="7453" width="5" style="72" bestFit="1" customWidth="1"/>
    <col min="7454" max="7454" width="6.5703125" style="72" bestFit="1" customWidth="1"/>
    <col min="7455" max="7455" width="7.85546875" style="72" bestFit="1" customWidth="1"/>
    <col min="7456" max="7680" width="9.140625" style="72"/>
    <col min="7681" max="7681" width="15.140625" style="72" bestFit="1" customWidth="1"/>
    <col min="7682" max="7682" width="5" style="72" bestFit="1" customWidth="1"/>
    <col min="7683" max="7683" width="6.5703125" style="72" bestFit="1" customWidth="1"/>
    <col min="7684" max="7684" width="5.7109375" style="72" customWidth="1"/>
    <col min="7685" max="7685" width="5" style="72" bestFit="1" customWidth="1"/>
    <col min="7686" max="7686" width="6.5703125" style="72" bestFit="1" customWidth="1"/>
    <col min="7687" max="7687" width="6.5703125" style="72" customWidth="1"/>
    <col min="7688" max="7688" width="5" style="72" bestFit="1" customWidth="1"/>
    <col min="7689" max="7689" width="6.5703125" style="72" bestFit="1" customWidth="1"/>
    <col min="7690" max="7690" width="7.85546875" style="72" bestFit="1" customWidth="1"/>
    <col min="7691" max="7691" width="5" style="72" bestFit="1" customWidth="1"/>
    <col min="7692" max="7692" width="6.5703125" style="72" bestFit="1" customWidth="1"/>
    <col min="7693" max="7693" width="7.85546875" style="72" bestFit="1" customWidth="1"/>
    <col min="7694" max="7694" width="5" style="72" bestFit="1" customWidth="1"/>
    <col min="7695" max="7695" width="6.5703125" style="72" bestFit="1" customWidth="1"/>
    <col min="7696" max="7696" width="7.85546875" style="72" bestFit="1" customWidth="1"/>
    <col min="7697" max="7697" width="5" style="72" bestFit="1" customWidth="1"/>
    <col min="7698" max="7698" width="6.5703125" style="72" bestFit="1" customWidth="1"/>
    <col min="7699" max="7699" width="7.85546875" style="72" bestFit="1" customWidth="1"/>
    <col min="7700" max="7700" width="5" style="72" bestFit="1" customWidth="1"/>
    <col min="7701" max="7701" width="6.5703125" style="72" bestFit="1" customWidth="1"/>
    <col min="7702" max="7702" width="7.85546875" style="72" bestFit="1" customWidth="1"/>
    <col min="7703" max="7703" width="5" style="72" bestFit="1" customWidth="1"/>
    <col min="7704" max="7704" width="6.5703125" style="72" bestFit="1" customWidth="1"/>
    <col min="7705" max="7705" width="7.85546875" style="72" bestFit="1" customWidth="1"/>
    <col min="7706" max="7706" width="5" style="72" bestFit="1" customWidth="1"/>
    <col min="7707" max="7707" width="6.5703125" style="72" bestFit="1" customWidth="1"/>
    <col min="7708" max="7708" width="7.85546875" style="72" bestFit="1" customWidth="1"/>
    <col min="7709" max="7709" width="5" style="72" bestFit="1" customWidth="1"/>
    <col min="7710" max="7710" width="6.5703125" style="72" bestFit="1" customWidth="1"/>
    <col min="7711" max="7711" width="7.85546875" style="72" bestFit="1" customWidth="1"/>
    <col min="7712" max="7936" width="9.140625" style="72"/>
    <col min="7937" max="7937" width="15.140625" style="72" bestFit="1" customWidth="1"/>
    <col min="7938" max="7938" width="5" style="72" bestFit="1" customWidth="1"/>
    <col min="7939" max="7939" width="6.5703125" style="72" bestFit="1" customWidth="1"/>
    <col min="7940" max="7940" width="5.7109375" style="72" customWidth="1"/>
    <col min="7941" max="7941" width="5" style="72" bestFit="1" customWidth="1"/>
    <col min="7942" max="7942" width="6.5703125" style="72" bestFit="1" customWidth="1"/>
    <col min="7943" max="7943" width="6.5703125" style="72" customWidth="1"/>
    <col min="7944" max="7944" width="5" style="72" bestFit="1" customWidth="1"/>
    <col min="7945" max="7945" width="6.5703125" style="72" bestFit="1" customWidth="1"/>
    <col min="7946" max="7946" width="7.85546875" style="72" bestFit="1" customWidth="1"/>
    <col min="7947" max="7947" width="5" style="72" bestFit="1" customWidth="1"/>
    <col min="7948" max="7948" width="6.5703125" style="72" bestFit="1" customWidth="1"/>
    <col min="7949" max="7949" width="7.85546875" style="72" bestFit="1" customWidth="1"/>
    <col min="7950" max="7950" width="5" style="72" bestFit="1" customWidth="1"/>
    <col min="7951" max="7951" width="6.5703125" style="72" bestFit="1" customWidth="1"/>
    <col min="7952" max="7952" width="7.85546875" style="72" bestFit="1" customWidth="1"/>
    <col min="7953" max="7953" width="5" style="72" bestFit="1" customWidth="1"/>
    <col min="7954" max="7954" width="6.5703125" style="72" bestFit="1" customWidth="1"/>
    <col min="7955" max="7955" width="7.85546875" style="72" bestFit="1" customWidth="1"/>
    <col min="7956" max="7956" width="5" style="72" bestFit="1" customWidth="1"/>
    <col min="7957" max="7957" width="6.5703125" style="72" bestFit="1" customWidth="1"/>
    <col min="7958" max="7958" width="7.85546875" style="72" bestFit="1" customWidth="1"/>
    <col min="7959" max="7959" width="5" style="72" bestFit="1" customWidth="1"/>
    <col min="7960" max="7960" width="6.5703125" style="72" bestFit="1" customWidth="1"/>
    <col min="7961" max="7961" width="7.85546875" style="72" bestFit="1" customWidth="1"/>
    <col min="7962" max="7962" width="5" style="72" bestFit="1" customWidth="1"/>
    <col min="7963" max="7963" width="6.5703125" style="72" bestFit="1" customWidth="1"/>
    <col min="7964" max="7964" width="7.85546875" style="72" bestFit="1" customWidth="1"/>
    <col min="7965" max="7965" width="5" style="72" bestFit="1" customWidth="1"/>
    <col min="7966" max="7966" width="6.5703125" style="72" bestFit="1" customWidth="1"/>
    <col min="7967" max="7967" width="7.85546875" style="72" bestFit="1" customWidth="1"/>
    <col min="7968" max="8192" width="9.140625" style="72"/>
    <col min="8193" max="8193" width="15.140625" style="72" bestFit="1" customWidth="1"/>
    <col min="8194" max="8194" width="5" style="72" bestFit="1" customWidth="1"/>
    <col min="8195" max="8195" width="6.5703125" style="72" bestFit="1" customWidth="1"/>
    <col min="8196" max="8196" width="5.7109375" style="72" customWidth="1"/>
    <col min="8197" max="8197" width="5" style="72" bestFit="1" customWidth="1"/>
    <col min="8198" max="8198" width="6.5703125" style="72" bestFit="1" customWidth="1"/>
    <col min="8199" max="8199" width="6.5703125" style="72" customWidth="1"/>
    <col min="8200" max="8200" width="5" style="72" bestFit="1" customWidth="1"/>
    <col min="8201" max="8201" width="6.5703125" style="72" bestFit="1" customWidth="1"/>
    <col min="8202" max="8202" width="7.85546875" style="72" bestFit="1" customWidth="1"/>
    <col min="8203" max="8203" width="5" style="72" bestFit="1" customWidth="1"/>
    <col min="8204" max="8204" width="6.5703125" style="72" bestFit="1" customWidth="1"/>
    <col min="8205" max="8205" width="7.85546875" style="72" bestFit="1" customWidth="1"/>
    <col min="8206" max="8206" width="5" style="72" bestFit="1" customWidth="1"/>
    <col min="8207" max="8207" width="6.5703125" style="72" bestFit="1" customWidth="1"/>
    <col min="8208" max="8208" width="7.85546875" style="72" bestFit="1" customWidth="1"/>
    <col min="8209" max="8209" width="5" style="72" bestFit="1" customWidth="1"/>
    <col min="8210" max="8210" width="6.5703125" style="72" bestFit="1" customWidth="1"/>
    <col min="8211" max="8211" width="7.85546875" style="72" bestFit="1" customWidth="1"/>
    <col min="8212" max="8212" width="5" style="72" bestFit="1" customWidth="1"/>
    <col min="8213" max="8213" width="6.5703125" style="72" bestFit="1" customWidth="1"/>
    <col min="8214" max="8214" width="7.85546875" style="72" bestFit="1" customWidth="1"/>
    <col min="8215" max="8215" width="5" style="72" bestFit="1" customWidth="1"/>
    <col min="8216" max="8216" width="6.5703125" style="72" bestFit="1" customWidth="1"/>
    <col min="8217" max="8217" width="7.85546875" style="72" bestFit="1" customWidth="1"/>
    <col min="8218" max="8218" width="5" style="72" bestFit="1" customWidth="1"/>
    <col min="8219" max="8219" width="6.5703125" style="72" bestFit="1" customWidth="1"/>
    <col min="8220" max="8220" width="7.85546875" style="72" bestFit="1" customWidth="1"/>
    <col min="8221" max="8221" width="5" style="72" bestFit="1" customWidth="1"/>
    <col min="8222" max="8222" width="6.5703125" style="72" bestFit="1" customWidth="1"/>
    <col min="8223" max="8223" width="7.85546875" style="72" bestFit="1" customWidth="1"/>
    <col min="8224" max="8448" width="9.140625" style="72"/>
    <col min="8449" max="8449" width="15.140625" style="72" bestFit="1" customWidth="1"/>
    <col min="8450" max="8450" width="5" style="72" bestFit="1" customWidth="1"/>
    <col min="8451" max="8451" width="6.5703125" style="72" bestFit="1" customWidth="1"/>
    <col min="8452" max="8452" width="5.7109375" style="72" customWidth="1"/>
    <col min="8453" max="8453" width="5" style="72" bestFit="1" customWidth="1"/>
    <col min="8454" max="8454" width="6.5703125" style="72" bestFit="1" customWidth="1"/>
    <col min="8455" max="8455" width="6.5703125" style="72" customWidth="1"/>
    <col min="8456" max="8456" width="5" style="72" bestFit="1" customWidth="1"/>
    <col min="8457" max="8457" width="6.5703125" style="72" bestFit="1" customWidth="1"/>
    <col min="8458" max="8458" width="7.85546875" style="72" bestFit="1" customWidth="1"/>
    <col min="8459" max="8459" width="5" style="72" bestFit="1" customWidth="1"/>
    <col min="8460" max="8460" width="6.5703125" style="72" bestFit="1" customWidth="1"/>
    <col min="8461" max="8461" width="7.85546875" style="72" bestFit="1" customWidth="1"/>
    <col min="8462" max="8462" width="5" style="72" bestFit="1" customWidth="1"/>
    <col min="8463" max="8463" width="6.5703125" style="72" bestFit="1" customWidth="1"/>
    <col min="8464" max="8464" width="7.85546875" style="72" bestFit="1" customWidth="1"/>
    <col min="8465" max="8465" width="5" style="72" bestFit="1" customWidth="1"/>
    <col min="8466" max="8466" width="6.5703125" style="72" bestFit="1" customWidth="1"/>
    <col min="8467" max="8467" width="7.85546875" style="72" bestFit="1" customWidth="1"/>
    <col min="8468" max="8468" width="5" style="72" bestFit="1" customWidth="1"/>
    <col min="8469" max="8469" width="6.5703125" style="72" bestFit="1" customWidth="1"/>
    <col min="8470" max="8470" width="7.85546875" style="72" bestFit="1" customWidth="1"/>
    <col min="8471" max="8471" width="5" style="72" bestFit="1" customWidth="1"/>
    <col min="8472" max="8472" width="6.5703125" style="72" bestFit="1" customWidth="1"/>
    <col min="8473" max="8473" width="7.85546875" style="72" bestFit="1" customWidth="1"/>
    <col min="8474" max="8474" width="5" style="72" bestFit="1" customWidth="1"/>
    <col min="8475" max="8475" width="6.5703125" style="72" bestFit="1" customWidth="1"/>
    <col min="8476" max="8476" width="7.85546875" style="72" bestFit="1" customWidth="1"/>
    <col min="8477" max="8477" width="5" style="72" bestFit="1" customWidth="1"/>
    <col min="8478" max="8478" width="6.5703125" style="72" bestFit="1" customWidth="1"/>
    <col min="8479" max="8479" width="7.85546875" style="72" bestFit="1" customWidth="1"/>
    <col min="8480" max="8704" width="9.140625" style="72"/>
    <col min="8705" max="8705" width="15.140625" style="72" bestFit="1" customWidth="1"/>
    <col min="8706" max="8706" width="5" style="72" bestFit="1" customWidth="1"/>
    <col min="8707" max="8707" width="6.5703125" style="72" bestFit="1" customWidth="1"/>
    <col min="8708" max="8708" width="5.7109375" style="72" customWidth="1"/>
    <col min="8709" max="8709" width="5" style="72" bestFit="1" customWidth="1"/>
    <col min="8710" max="8710" width="6.5703125" style="72" bestFit="1" customWidth="1"/>
    <col min="8711" max="8711" width="6.5703125" style="72" customWidth="1"/>
    <col min="8712" max="8712" width="5" style="72" bestFit="1" customWidth="1"/>
    <col min="8713" max="8713" width="6.5703125" style="72" bestFit="1" customWidth="1"/>
    <col min="8714" max="8714" width="7.85546875" style="72" bestFit="1" customWidth="1"/>
    <col min="8715" max="8715" width="5" style="72" bestFit="1" customWidth="1"/>
    <col min="8716" max="8716" width="6.5703125" style="72" bestFit="1" customWidth="1"/>
    <col min="8717" max="8717" width="7.85546875" style="72" bestFit="1" customWidth="1"/>
    <col min="8718" max="8718" width="5" style="72" bestFit="1" customWidth="1"/>
    <col min="8719" max="8719" width="6.5703125" style="72" bestFit="1" customWidth="1"/>
    <col min="8720" max="8720" width="7.85546875" style="72" bestFit="1" customWidth="1"/>
    <col min="8721" max="8721" width="5" style="72" bestFit="1" customWidth="1"/>
    <col min="8722" max="8722" width="6.5703125" style="72" bestFit="1" customWidth="1"/>
    <col min="8723" max="8723" width="7.85546875" style="72" bestFit="1" customWidth="1"/>
    <col min="8724" max="8724" width="5" style="72" bestFit="1" customWidth="1"/>
    <col min="8725" max="8725" width="6.5703125" style="72" bestFit="1" customWidth="1"/>
    <col min="8726" max="8726" width="7.85546875" style="72" bestFit="1" customWidth="1"/>
    <col min="8727" max="8727" width="5" style="72" bestFit="1" customWidth="1"/>
    <col min="8728" max="8728" width="6.5703125" style="72" bestFit="1" customWidth="1"/>
    <col min="8729" max="8729" width="7.85546875" style="72" bestFit="1" customWidth="1"/>
    <col min="8730" max="8730" width="5" style="72" bestFit="1" customWidth="1"/>
    <col min="8731" max="8731" width="6.5703125" style="72" bestFit="1" customWidth="1"/>
    <col min="8732" max="8732" width="7.85546875" style="72" bestFit="1" customWidth="1"/>
    <col min="8733" max="8733" width="5" style="72" bestFit="1" customWidth="1"/>
    <col min="8734" max="8734" width="6.5703125" style="72" bestFit="1" customWidth="1"/>
    <col min="8735" max="8735" width="7.85546875" style="72" bestFit="1" customWidth="1"/>
    <col min="8736" max="8960" width="9.140625" style="72"/>
    <col min="8961" max="8961" width="15.140625" style="72" bestFit="1" customWidth="1"/>
    <col min="8962" max="8962" width="5" style="72" bestFit="1" customWidth="1"/>
    <col min="8963" max="8963" width="6.5703125" style="72" bestFit="1" customWidth="1"/>
    <col min="8964" max="8964" width="5.7109375" style="72" customWidth="1"/>
    <col min="8965" max="8965" width="5" style="72" bestFit="1" customWidth="1"/>
    <col min="8966" max="8966" width="6.5703125" style="72" bestFit="1" customWidth="1"/>
    <col min="8967" max="8967" width="6.5703125" style="72" customWidth="1"/>
    <col min="8968" max="8968" width="5" style="72" bestFit="1" customWidth="1"/>
    <col min="8969" max="8969" width="6.5703125" style="72" bestFit="1" customWidth="1"/>
    <col min="8970" max="8970" width="7.85546875" style="72" bestFit="1" customWidth="1"/>
    <col min="8971" max="8971" width="5" style="72" bestFit="1" customWidth="1"/>
    <col min="8972" max="8972" width="6.5703125" style="72" bestFit="1" customWidth="1"/>
    <col min="8973" max="8973" width="7.85546875" style="72" bestFit="1" customWidth="1"/>
    <col min="8974" max="8974" width="5" style="72" bestFit="1" customWidth="1"/>
    <col min="8975" max="8975" width="6.5703125" style="72" bestFit="1" customWidth="1"/>
    <col min="8976" max="8976" width="7.85546875" style="72" bestFit="1" customWidth="1"/>
    <col min="8977" max="8977" width="5" style="72" bestFit="1" customWidth="1"/>
    <col min="8978" max="8978" width="6.5703125" style="72" bestFit="1" customWidth="1"/>
    <col min="8979" max="8979" width="7.85546875" style="72" bestFit="1" customWidth="1"/>
    <col min="8980" max="8980" width="5" style="72" bestFit="1" customWidth="1"/>
    <col min="8981" max="8981" width="6.5703125" style="72" bestFit="1" customWidth="1"/>
    <col min="8982" max="8982" width="7.85546875" style="72" bestFit="1" customWidth="1"/>
    <col min="8983" max="8983" width="5" style="72" bestFit="1" customWidth="1"/>
    <col min="8984" max="8984" width="6.5703125" style="72" bestFit="1" customWidth="1"/>
    <col min="8985" max="8985" width="7.85546875" style="72" bestFit="1" customWidth="1"/>
    <col min="8986" max="8986" width="5" style="72" bestFit="1" customWidth="1"/>
    <col min="8987" max="8987" width="6.5703125" style="72" bestFit="1" customWidth="1"/>
    <col min="8988" max="8988" width="7.85546875" style="72" bestFit="1" customWidth="1"/>
    <col min="8989" max="8989" width="5" style="72" bestFit="1" customWidth="1"/>
    <col min="8990" max="8990" width="6.5703125" style="72" bestFit="1" customWidth="1"/>
    <col min="8991" max="8991" width="7.85546875" style="72" bestFit="1" customWidth="1"/>
    <col min="8992" max="9216" width="9.140625" style="72"/>
    <col min="9217" max="9217" width="15.140625" style="72" bestFit="1" customWidth="1"/>
    <col min="9218" max="9218" width="5" style="72" bestFit="1" customWidth="1"/>
    <col min="9219" max="9219" width="6.5703125" style="72" bestFit="1" customWidth="1"/>
    <col min="9220" max="9220" width="5.7109375" style="72" customWidth="1"/>
    <col min="9221" max="9221" width="5" style="72" bestFit="1" customWidth="1"/>
    <col min="9222" max="9222" width="6.5703125" style="72" bestFit="1" customWidth="1"/>
    <col min="9223" max="9223" width="6.5703125" style="72" customWidth="1"/>
    <col min="9224" max="9224" width="5" style="72" bestFit="1" customWidth="1"/>
    <col min="9225" max="9225" width="6.5703125" style="72" bestFit="1" customWidth="1"/>
    <col min="9226" max="9226" width="7.85546875" style="72" bestFit="1" customWidth="1"/>
    <col min="9227" max="9227" width="5" style="72" bestFit="1" customWidth="1"/>
    <col min="9228" max="9228" width="6.5703125" style="72" bestFit="1" customWidth="1"/>
    <col min="9229" max="9229" width="7.85546875" style="72" bestFit="1" customWidth="1"/>
    <col min="9230" max="9230" width="5" style="72" bestFit="1" customWidth="1"/>
    <col min="9231" max="9231" width="6.5703125" style="72" bestFit="1" customWidth="1"/>
    <col min="9232" max="9232" width="7.85546875" style="72" bestFit="1" customWidth="1"/>
    <col min="9233" max="9233" width="5" style="72" bestFit="1" customWidth="1"/>
    <col min="9234" max="9234" width="6.5703125" style="72" bestFit="1" customWidth="1"/>
    <col min="9235" max="9235" width="7.85546875" style="72" bestFit="1" customWidth="1"/>
    <col min="9236" max="9236" width="5" style="72" bestFit="1" customWidth="1"/>
    <col min="9237" max="9237" width="6.5703125" style="72" bestFit="1" customWidth="1"/>
    <col min="9238" max="9238" width="7.85546875" style="72" bestFit="1" customWidth="1"/>
    <col min="9239" max="9239" width="5" style="72" bestFit="1" customWidth="1"/>
    <col min="9240" max="9240" width="6.5703125" style="72" bestFit="1" customWidth="1"/>
    <col min="9241" max="9241" width="7.85546875" style="72" bestFit="1" customWidth="1"/>
    <col min="9242" max="9242" width="5" style="72" bestFit="1" customWidth="1"/>
    <col min="9243" max="9243" width="6.5703125" style="72" bestFit="1" customWidth="1"/>
    <col min="9244" max="9244" width="7.85546875" style="72" bestFit="1" customWidth="1"/>
    <col min="9245" max="9245" width="5" style="72" bestFit="1" customWidth="1"/>
    <col min="9246" max="9246" width="6.5703125" style="72" bestFit="1" customWidth="1"/>
    <col min="9247" max="9247" width="7.85546875" style="72" bestFit="1" customWidth="1"/>
    <col min="9248" max="9472" width="9.140625" style="72"/>
    <col min="9473" max="9473" width="15.140625" style="72" bestFit="1" customWidth="1"/>
    <col min="9474" max="9474" width="5" style="72" bestFit="1" customWidth="1"/>
    <col min="9475" max="9475" width="6.5703125" style="72" bestFit="1" customWidth="1"/>
    <col min="9476" max="9476" width="5.7109375" style="72" customWidth="1"/>
    <col min="9477" max="9477" width="5" style="72" bestFit="1" customWidth="1"/>
    <col min="9478" max="9478" width="6.5703125" style="72" bestFit="1" customWidth="1"/>
    <col min="9479" max="9479" width="6.5703125" style="72" customWidth="1"/>
    <col min="9480" max="9480" width="5" style="72" bestFit="1" customWidth="1"/>
    <col min="9481" max="9481" width="6.5703125" style="72" bestFit="1" customWidth="1"/>
    <col min="9482" max="9482" width="7.85546875" style="72" bestFit="1" customWidth="1"/>
    <col min="9483" max="9483" width="5" style="72" bestFit="1" customWidth="1"/>
    <col min="9484" max="9484" width="6.5703125" style="72" bestFit="1" customWidth="1"/>
    <col min="9485" max="9485" width="7.85546875" style="72" bestFit="1" customWidth="1"/>
    <col min="9486" max="9486" width="5" style="72" bestFit="1" customWidth="1"/>
    <col min="9487" max="9487" width="6.5703125" style="72" bestFit="1" customWidth="1"/>
    <col min="9488" max="9488" width="7.85546875" style="72" bestFit="1" customWidth="1"/>
    <col min="9489" max="9489" width="5" style="72" bestFit="1" customWidth="1"/>
    <col min="9490" max="9490" width="6.5703125" style="72" bestFit="1" customWidth="1"/>
    <col min="9491" max="9491" width="7.85546875" style="72" bestFit="1" customWidth="1"/>
    <col min="9492" max="9492" width="5" style="72" bestFit="1" customWidth="1"/>
    <col min="9493" max="9493" width="6.5703125" style="72" bestFit="1" customWidth="1"/>
    <col min="9494" max="9494" width="7.85546875" style="72" bestFit="1" customWidth="1"/>
    <col min="9495" max="9495" width="5" style="72" bestFit="1" customWidth="1"/>
    <col min="9496" max="9496" width="6.5703125" style="72" bestFit="1" customWidth="1"/>
    <col min="9497" max="9497" width="7.85546875" style="72" bestFit="1" customWidth="1"/>
    <col min="9498" max="9498" width="5" style="72" bestFit="1" customWidth="1"/>
    <col min="9499" max="9499" width="6.5703125" style="72" bestFit="1" customWidth="1"/>
    <col min="9500" max="9500" width="7.85546875" style="72" bestFit="1" customWidth="1"/>
    <col min="9501" max="9501" width="5" style="72" bestFit="1" customWidth="1"/>
    <col min="9502" max="9502" width="6.5703125" style="72" bestFit="1" customWidth="1"/>
    <col min="9503" max="9503" width="7.85546875" style="72" bestFit="1" customWidth="1"/>
    <col min="9504" max="9728" width="9.140625" style="72"/>
    <col min="9729" max="9729" width="15.140625" style="72" bestFit="1" customWidth="1"/>
    <col min="9730" max="9730" width="5" style="72" bestFit="1" customWidth="1"/>
    <col min="9731" max="9731" width="6.5703125" style="72" bestFit="1" customWidth="1"/>
    <col min="9732" max="9732" width="5.7109375" style="72" customWidth="1"/>
    <col min="9733" max="9733" width="5" style="72" bestFit="1" customWidth="1"/>
    <col min="9734" max="9734" width="6.5703125" style="72" bestFit="1" customWidth="1"/>
    <col min="9735" max="9735" width="6.5703125" style="72" customWidth="1"/>
    <col min="9736" max="9736" width="5" style="72" bestFit="1" customWidth="1"/>
    <col min="9737" max="9737" width="6.5703125" style="72" bestFit="1" customWidth="1"/>
    <col min="9738" max="9738" width="7.85546875" style="72" bestFit="1" customWidth="1"/>
    <col min="9739" max="9739" width="5" style="72" bestFit="1" customWidth="1"/>
    <col min="9740" max="9740" width="6.5703125" style="72" bestFit="1" customWidth="1"/>
    <col min="9741" max="9741" width="7.85546875" style="72" bestFit="1" customWidth="1"/>
    <col min="9742" max="9742" width="5" style="72" bestFit="1" customWidth="1"/>
    <col min="9743" max="9743" width="6.5703125" style="72" bestFit="1" customWidth="1"/>
    <col min="9744" max="9744" width="7.85546875" style="72" bestFit="1" customWidth="1"/>
    <col min="9745" max="9745" width="5" style="72" bestFit="1" customWidth="1"/>
    <col min="9746" max="9746" width="6.5703125" style="72" bestFit="1" customWidth="1"/>
    <col min="9747" max="9747" width="7.85546875" style="72" bestFit="1" customWidth="1"/>
    <col min="9748" max="9748" width="5" style="72" bestFit="1" customWidth="1"/>
    <col min="9749" max="9749" width="6.5703125" style="72" bestFit="1" customWidth="1"/>
    <col min="9750" max="9750" width="7.85546875" style="72" bestFit="1" customWidth="1"/>
    <col min="9751" max="9751" width="5" style="72" bestFit="1" customWidth="1"/>
    <col min="9752" max="9752" width="6.5703125" style="72" bestFit="1" customWidth="1"/>
    <col min="9753" max="9753" width="7.85546875" style="72" bestFit="1" customWidth="1"/>
    <col min="9754" max="9754" width="5" style="72" bestFit="1" customWidth="1"/>
    <col min="9755" max="9755" width="6.5703125" style="72" bestFit="1" customWidth="1"/>
    <col min="9756" max="9756" width="7.85546875" style="72" bestFit="1" customWidth="1"/>
    <col min="9757" max="9757" width="5" style="72" bestFit="1" customWidth="1"/>
    <col min="9758" max="9758" width="6.5703125" style="72" bestFit="1" customWidth="1"/>
    <col min="9759" max="9759" width="7.85546875" style="72" bestFit="1" customWidth="1"/>
    <col min="9760" max="9984" width="9.140625" style="72"/>
    <col min="9985" max="9985" width="15.140625" style="72" bestFit="1" customWidth="1"/>
    <col min="9986" max="9986" width="5" style="72" bestFit="1" customWidth="1"/>
    <col min="9987" max="9987" width="6.5703125" style="72" bestFit="1" customWidth="1"/>
    <col min="9988" max="9988" width="5.7109375" style="72" customWidth="1"/>
    <col min="9989" max="9989" width="5" style="72" bestFit="1" customWidth="1"/>
    <col min="9990" max="9990" width="6.5703125" style="72" bestFit="1" customWidth="1"/>
    <col min="9991" max="9991" width="6.5703125" style="72" customWidth="1"/>
    <col min="9992" max="9992" width="5" style="72" bestFit="1" customWidth="1"/>
    <col min="9993" max="9993" width="6.5703125" style="72" bestFit="1" customWidth="1"/>
    <col min="9994" max="9994" width="7.85546875" style="72" bestFit="1" customWidth="1"/>
    <col min="9995" max="9995" width="5" style="72" bestFit="1" customWidth="1"/>
    <col min="9996" max="9996" width="6.5703125" style="72" bestFit="1" customWidth="1"/>
    <col min="9997" max="9997" width="7.85546875" style="72" bestFit="1" customWidth="1"/>
    <col min="9998" max="9998" width="5" style="72" bestFit="1" customWidth="1"/>
    <col min="9999" max="9999" width="6.5703125" style="72" bestFit="1" customWidth="1"/>
    <col min="10000" max="10000" width="7.85546875" style="72" bestFit="1" customWidth="1"/>
    <col min="10001" max="10001" width="5" style="72" bestFit="1" customWidth="1"/>
    <col min="10002" max="10002" width="6.5703125" style="72" bestFit="1" customWidth="1"/>
    <col min="10003" max="10003" width="7.85546875" style="72" bestFit="1" customWidth="1"/>
    <col min="10004" max="10004" width="5" style="72" bestFit="1" customWidth="1"/>
    <col min="10005" max="10005" width="6.5703125" style="72" bestFit="1" customWidth="1"/>
    <col min="10006" max="10006" width="7.85546875" style="72" bestFit="1" customWidth="1"/>
    <col min="10007" max="10007" width="5" style="72" bestFit="1" customWidth="1"/>
    <col min="10008" max="10008" width="6.5703125" style="72" bestFit="1" customWidth="1"/>
    <col min="10009" max="10009" width="7.85546875" style="72" bestFit="1" customWidth="1"/>
    <col min="10010" max="10010" width="5" style="72" bestFit="1" customWidth="1"/>
    <col min="10011" max="10011" width="6.5703125" style="72" bestFit="1" customWidth="1"/>
    <col min="10012" max="10012" width="7.85546875" style="72" bestFit="1" customWidth="1"/>
    <col min="10013" max="10013" width="5" style="72" bestFit="1" customWidth="1"/>
    <col min="10014" max="10014" width="6.5703125" style="72" bestFit="1" customWidth="1"/>
    <col min="10015" max="10015" width="7.85546875" style="72" bestFit="1" customWidth="1"/>
    <col min="10016" max="10240" width="9.140625" style="72"/>
    <col min="10241" max="10241" width="15.140625" style="72" bestFit="1" customWidth="1"/>
    <col min="10242" max="10242" width="5" style="72" bestFit="1" customWidth="1"/>
    <col min="10243" max="10243" width="6.5703125" style="72" bestFit="1" customWidth="1"/>
    <col min="10244" max="10244" width="5.7109375" style="72" customWidth="1"/>
    <col min="10245" max="10245" width="5" style="72" bestFit="1" customWidth="1"/>
    <col min="10246" max="10246" width="6.5703125" style="72" bestFit="1" customWidth="1"/>
    <col min="10247" max="10247" width="6.5703125" style="72" customWidth="1"/>
    <col min="10248" max="10248" width="5" style="72" bestFit="1" customWidth="1"/>
    <col min="10249" max="10249" width="6.5703125" style="72" bestFit="1" customWidth="1"/>
    <col min="10250" max="10250" width="7.85546875" style="72" bestFit="1" customWidth="1"/>
    <col min="10251" max="10251" width="5" style="72" bestFit="1" customWidth="1"/>
    <col min="10252" max="10252" width="6.5703125" style="72" bestFit="1" customWidth="1"/>
    <col min="10253" max="10253" width="7.85546875" style="72" bestFit="1" customWidth="1"/>
    <col min="10254" max="10254" width="5" style="72" bestFit="1" customWidth="1"/>
    <col min="10255" max="10255" width="6.5703125" style="72" bestFit="1" customWidth="1"/>
    <col min="10256" max="10256" width="7.85546875" style="72" bestFit="1" customWidth="1"/>
    <col min="10257" max="10257" width="5" style="72" bestFit="1" customWidth="1"/>
    <col min="10258" max="10258" width="6.5703125" style="72" bestFit="1" customWidth="1"/>
    <col min="10259" max="10259" width="7.85546875" style="72" bestFit="1" customWidth="1"/>
    <col min="10260" max="10260" width="5" style="72" bestFit="1" customWidth="1"/>
    <col min="10261" max="10261" width="6.5703125" style="72" bestFit="1" customWidth="1"/>
    <col min="10262" max="10262" width="7.85546875" style="72" bestFit="1" customWidth="1"/>
    <col min="10263" max="10263" width="5" style="72" bestFit="1" customWidth="1"/>
    <col min="10264" max="10264" width="6.5703125" style="72" bestFit="1" customWidth="1"/>
    <col min="10265" max="10265" width="7.85546875" style="72" bestFit="1" customWidth="1"/>
    <col min="10266" max="10266" width="5" style="72" bestFit="1" customWidth="1"/>
    <col min="10267" max="10267" width="6.5703125" style="72" bestFit="1" customWidth="1"/>
    <col min="10268" max="10268" width="7.85546875" style="72" bestFit="1" customWidth="1"/>
    <col min="10269" max="10269" width="5" style="72" bestFit="1" customWidth="1"/>
    <col min="10270" max="10270" width="6.5703125" style="72" bestFit="1" customWidth="1"/>
    <col min="10271" max="10271" width="7.85546875" style="72" bestFit="1" customWidth="1"/>
    <col min="10272" max="10496" width="9.140625" style="72"/>
    <col min="10497" max="10497" width="15.140625" style="72" bestFit="1" customWidth="1"/>
    <col min="10498" max="10498" width="5" style="72" bestFit="1" customWidth="1"/>
    <col min="10499" max="10499" width="6.5703125" style="72" bestFit="1" customWidth="1"/>
    <col min="10500" max="10500" width="5.7109375" style="72" customWidth="1"/>
    <col min="10501" max="10501" width="5" style="72" bestFit="1" customWidth="1"/>
    <col min="10502" max="10502" width="6.5703125" style="72" bestFit="1" customWidth="1"/>
    <col min="10503" max="10503" width="6.5703125" style="72" customWidth="1"/>
    <col min="10504" max="10504" width="5" style="72" bestFit="1" customWidth="1"/>
    <col min="10505" max="10505" width="6.5703125" style="72" bestFit="1" customWidth="1"/>
    <col min="10506" max="10506" width="7.85546875" style="72" bestFit="1" customWidth="1"/>
    <col min="10507" max="10507" width="5" style="72" bestFit="1" customWidth="1"/>
    <col min="10508" max="10508" width="6.5703125" style="72" bestFit="1" customWidth="1"/>
    <col min="10509" max="10509" width="7.85546875" style="72" bestFit="1" customWidth="1"/>
    <col min="10510" max="10510" width="5" style="72" bestFit="1" customWidth="1"/>
    <col min="10511" max="10511" width="6.5703125" style="72" bestFit="1" customWidth="1"/>
    <col min="10512" max="10512" width="7.85546875" style="72" bestFit="1" customWidth="1"/>
    <col min="10513" max="10513" width="5" style="72" bestFit="1" customWidth="1"/>
    <col min="10514" max="10514" width="6.5703125" style="72" bestFit="1" customWidth="1"/>
    <col min="10515" max="10515" width="7.85546875" style="72" bestFit="1" customWidth="1"/>
    <col min="10516" max="10516" width="5" style="72" bestFit="1" customWidth="1"/>
    <col min="10517" max="10517" width="6.5703125" style="72" bestFit="1" customWidth="1"/>
    <col min="10518" max="10518" width="7.85546875" style="72" bestFit="1" customWidth="1"/>
    <col min="10519" max="10519" width="5" style="72" bestFit="1" customWidth="1"/>
    <col min="10520" max="10520" width="6.5703125" style="72" bestFit="1" customWidth="1"/>
    <col min="10521" max="10521" width="7.85546875" style="72" bestFit="1" customWidth="1"/>
    <col min="10522" max="10522" width="5" style="72" bestFit="1" customWidth="1"/>
    <col min="10523" max="10523" width="6.5703125" style="72" bestFit="1" customWidth="1"/>
    <col min="10524" max="10524" width="7.85546875" style="72" bestFit="1" customWidth="1"/>
    <col min="10525" max="10525" width="5" style="72" bestFit="1" customWidth="1"/>
    <col min="10526" max="10526" width="6.5703125" style="72" bestFit="1" customWidth="1"/>
    <col min="10527" max="10527" width="7.85546875" style="72" bestFit="1" customWidth="1"/>
    <col min="10528" max="10752" width="9.140625" style="72"/>
    <col min="10753" max="10753" width="15.140625" style="72" bestFit="1" customWidth="1"/>
    <col min="10754" max="10754" width="5" style="72" bestFit="1" customWidth="1"/>
    <col min="10755" max="10755" width="6.5703125" style="72" bestFit="1" customWidth="1"/>
    <col min="10756" max="10756" width="5.7109375" style="72" customWidth="1"/>
    <col min="10757" max="10757" width="5" style="72" bestFit="1" customWidth="1"/>
    <col min="10758" max="10758" width="6.5703125" style="72" bestFit="1" customWidth="1"/>
    <col min="10759" max="10759" width="6.5703125" style="72" customWidth="1"/>
    <col min="10760" max="10760" width="5" style="72" bestFit="1" customWidth="1"/>
    <col min="10761" max="10761" width="6.5703125" style="72" bestFit="1" customWidth="1"/>
    <col min="10762" max="10762" width="7.85546875" style="72" bestFit="1" customWidth="1"/>
    <col min="10763" max="10763" width="5" style="72" bestFit="1" customWidth="1"/>
    <col min="10764" max="10764" width="6.5703125" style="72" bestFit="1" customWidth="1"/>
    <col min="10765" max="10765" width="7.85546875" style="72" bestFit="1" customWidth="1"/>
    <col min="10766" max="10766" width="5" style="72" bestFit="1" customWidth="1"/>
    <col min="10767" max="10767" width="6.5703125" style="72" bestFit="1" customWidth="1"/>
    <col min="10768" max="10768" width="7.85546875" style="72" bestFit="1" customWidth="1"/>
    <col min="10769" max="10769" width="5" style="72" bestFit="1" customWidth="1"/>
    <col min="10770" max="10770" width="6.5703125" style="72" bestFit="1" customWidth="1"/>
    <col min="10771" max="10771" width="7.85546875" style="72" bestFit="1" customWidth="1"/>
    <col min="10772" max="10772" width="5" style="72" bestFit="1" customWidth="1"/>
    <col min="10773" max="10773" width="6.5703125" style="72" bestFit="1" customWidth="1"/>
    <col min="10774" max="10774" width="7.85546875" style="72" bestFit="1" customWidth="1"/>
    <col min="10775" max="10775" width="5" style="72" bestFit="1" customWidth="1"/>
    <col min="10776" max="10776" width="6.5703125" style="72" bestFit="1" customWidth="1"/>
    <col min="10777" max="10777" width="7.85546875" style="72" bestFit="1" customWidth="1"/>
    <col min="10778" max="10778" width="5" style="72" bestFit="1" customWidth="1"/>
    <col min="10779" max="10779" width="6.5703125" style="72" bestFit="1" customWidth="1"/>
    <col min="10780" max="10780" width="7.85546875" style="72" bestFit="1" customWidth="1"/>
    <col min="10781" max="10781" width="5" style="72" bestFit="1" customWidth="1"/>
    <col min="10782" max="10782" width="6.5703125" style="72" bestFit="1" customWidth="1"/>
    <col min="10783" max="10783" width="7.85546875" style="72" bestFit="1" customWidth="1"/>
    <col min="10784" max="11008" width="9.140625" style="72"/>
    <col min="11009" max="11009" width="15.140625" style="72" bestFit="1" customWidth="1"/>
    <col min="11010" max="11010" width="5" style="72" bestFit="1" customWidth="1"/>
    <col min="11011" max="11011" width="6.5703125" style="72" bestFit="1" customWidth="1"/>
    <col min="11012" max="11012" width="5.7109375" style="72" customWidth="1"/>
    <col min="11013" max="11013" width="5" style="72" bestFit="1" customWidth="1"/>
    <col min="11014" max="11014" width="6.5703125" style="72" bestFit="1" customWidth="1"/>
    <col min="11015" max="11015" width="6.5703125" style="72" customWidth="1"/>
    <col min="11016" max="11016" width="5" style="72" bestFit="1" customWidth="1"/>
    <col min="11017" max="11017" width="6.5703125" style="72" bestFit="1" customWidth="1"/>
    <col min="11018" max="11018" width="7.85546875" style="72" bestFit="1" customWidth="1"/>
    <col min="11019" max="11019" width="5" style="72" bestFit="1" customWidth="1"/>
    <col min="11020" max="11020" width="6.5703125" style="72" bestFit="1" customWidth="1"/>
    <col min="11021" max="11021" width="7.85546875" style="72" bestFit="1" customWidth="1"/>
    <col min="11022" max="11022" width="5" style="72" bestFit="1" customWidth="1"/>
    <col min="11023" max="11023" width="6.5703125" style="72" bestFit="1" customWidth="1"/>
    <col min="11024" max="11024" width="7.85546875" style="72" bestFit="1" customWidth="1"/>
    <col min="11025" max="11025" width="5" style="72" bestFit="1" customWidth="1"/>
    <col min="11026" max="11026" width="6.5703125" style="72" bestFit="1" customWidth="1"/>
    <col min="11027" max="11027" width="7.85546875" style="72" bestFit="1" customWidth="1"/>
    <col min="11028" max="11028" width="5" style="72" bestFit="1" customWidth="1"/>
    <col min="11029" max="11029" width="6.5703125" style="72" bestFit="1" customWidth="1"/>
    <col min="11030" max="11030" width="7.85546875" style="72" bestFit="1" customWidth="1"/>
    <col min="11031" max="11031" width="5" style="72" bestFit="1" customWidth="1"/>
    <col min="11032" max="11032" width="6.5703125" style="72" bestFit="1" customWidth="1"/>
    <col min="11033" max="11033" width="7.85546875" style="72" bestFit="1" customWidth="1"/>
    <col min="11034" max="11034" width="5" style="72" bestFit="1" customWidth="1"/>
    <col min="11035" max="11035" width="6.5703125" style="72" bestFit="1" customWidth="1"/>
    <col min="11036" max="11036" width="7.85546875" style="72" bestFit="1" customWidth="1"/>
    <col min="11037" max="11037" width="5" style="72" bestFit="1" customWidth="1"/>
    <col min="11038" max="11038" width="6.5703125" style="72" bestFit="1" customWidth="1"/>
    <col min="11039" max="11039" width="7.85546875" style="72" bestFit="1" customWidth="1"/>
    <col min="11040" max="11264" width="9.140625" style="72"/>
    <col min="11265" max="11265" width="15.140625" style="72" bestFit="1" customWidth="1"/>
    <col min="11266" max="11266" width="5" style="72" bestFit="1" customWidth="1"/>
    <col min="11267" max="11267" width="6.5703125" style="72" bestFit="1" customWidth="1"/>
    <col min="11268" max="11268" width="5.7109375" style="72" customWidth="1"/>
    <col min="11269" max="11269" width="5" style="72" bestFit="1" customWidth="1"/>
    <col min="11270" max="11270" width="6.5703125" style="72" bestFit="1" customWidth="1"/>
    <col min="11271" max="11271" width="6.5703125" style="72" customWidth="1"/>
    <col min="11272" max="11272" width="5" style="72" bestFit="1" customWidth="1"/>
    <col min="11273" max="11273" width="6.5703125" style="72" bestFit="1" customWidth="1"/>
    <col min="11274" max="11274" width="7.85546875" style="72" bestFit="1" customWidth="1"/>
    <col min="11275" max="11275" width="5" style="72" bestFit="1" customWidth="1"/>
    <col min="11276" max="11276" width="6.5703125" style="72" bestFit="1" customWidth="1"/>
    <col min="11277" max="11277" width="7.85546875" style="72" bestFit="1" customWidth="1"/>
    <col min="11278" max="11278" width="5" style="72" bestFit="1" customWidth="1"/>
    <col min="11279" max="11279" width="6.5703125" style="72" bestFit="1" customWidth="1"/>
    <col min="11280" max="11280" width="7.85546875" style="72" bestFit="1" customWidth="1"/>
    <col min="11281" max="11281" width="5" style="72" bestFit="1" customWidth="1"/>
    <col min="11282" max="11282" width="6.5703125" style="72" bestFit="1" customWidth="1"/>
    <col min="11283" max="11283" width="7.85546875" style="72" bestFit="1" customWidth="1"/>
    <col min="11284" max="11284" width="5" style="72" bestFit="1" customWidth="1"/>
    <col min="11285" max="11285" width="6.5703125" style="72" bestFit="1" customWidth="1"/>
    <col min="11286" max="11286" width="7.85546875" style="72" bestFit="1" customWidth="1"/>
    <col min="11287" max="11287" width="5" style="72" bestFit="1" customWidth="1"/>
    <col min="11288" max="11288" width="6.5703125" style="72" bestFit="1" customWidth="1"/>
    <col min="11289" max="11289" width="7.85546875" style="72" bestFit="1" customWidth="1"/>
    <col min="11290" max="11290" width="5" style="72" bestFit="1" customWidth="1"/>
    <col min="11291" max="11291" width="6.5703125" style="72" bestFit="1" customWidth="1"/>
    <col min="11292" max="11292" width="7.85546875" style="72" bestFit="1" customWidth="1"/>
    <col min="11293" max="11293" width="5" style="72" bestFit="1" customWidth="1"/>
    <col min="11294" max="11294" width="6.5703125" style="72" bestFit="1" customWidth="1"/>
    <col min="11295" max="11295" width="7.85546875" style="72" bestFit="1" customWidth="1"/>
    <col min="11296" max="11520" width="9.140625" style="72"/>
    <col min="11521" max="11521" width="15.140625" style="72" bestFit="1" customWidth="1"/>
    <col min="11522" max="11522" width="5" style="72" bestFit="1" customWidth="1"/>
    <col min="11523" max="11523" width="6.5703125" style="72" bestFit="1" customWidth="1"/>
    <col min="11524" max="11524" width="5.7109375" style="72" customWidth="1"/>
    <col min="11525" max="11525" width="5" style="72" bestFit="1" customWidth="1"/>
    <col min="11526" max="11526" width="6.5703125" style="72" bestFit="1" customWidth="1"/>
    <col min="11527" max="11527" width="6.5703125" style="72" customWidth="1"/>
    <col min="11528" max="11528" width="5" style="72" bestFit="1" customWidth="1"/>
    <col min="11529" max="11529" width="6.5703125" style="72" bestFit="1" customWidth="1"/>
    <col min="11530" max="11530" width="7.85546875" style="72" bestFit="1" customWidth="1"/>
    <col min="11531" max="11531" width="5" style="72" bestFit="1" customWidth="1"/>
    <col min="11532" max="11532" width="6.5703125" style="72" bestFit="1" customWidth="1"/>
    <col min="11533" max="11533" width="7.85546875" style="72" bestFit="1" customWidth="1"/>
    <col min="11534" max="11534" width="5" style="72" bestFit="1" customWidth="1"/>
    <col min="11535" max="11535" width="6.5703125" style="72" bestFit="1" customWidth="1"/>
    <col min="11536" max="11536" width="7.85546875" style="72" bestFit="1" customWidth="1"/>
    <col min="11537" max="11537" width="5" style="72" bestFit="1" customWidth="1"/>
    <col min="11538" max="11538" width="6.5703125" style="72" bestFit="1" customWidth="1"/>
    <col min="11539" max="11539" width="7.85546875" style="72" bestFit="1" customWidth="1"/>
    <col min="11540" max="11540" width="5" style="72" bestFit="1" customWidth="1"/>
    <col min="11541" max="11541" width="6.5703125" style="72" bestFit="1" customWidth="1"/>
    <col min="11542" max="11542" width="7.85546875" style="72" bestFit="1" customWidth="1"/>
    <col min="11543" max="11543" width="5" style="72" bestFit="1" customWidth="1"/>
    <col min="11544" max="11544" width="6.5703125" style="72" bestFit="1" customWidth="1"/>
    <col min="11545" max="11545" width="7.85546875" style="72" bestFit="1" customWidth="1"/>
    <col min="11546" max="11546" width="5" style="72" bestFit="1" customWidth="1"/>
    <col min="11547" max="11547" width="6.5703125" style="72" bestFit="1" customWidth="1"/>
    <col min="11548" max="11548" width="7.85546875" style="72" bestFit="1" customWidth="1"/>
    <col min="11549" max="11549" width="5" style="72" bestFit="1" customWidth="1"/>
    <col min="11550" max="11550" width="6.5703125" style="72" bestFit="1" customWidth="1"/>
    <col min="11551" max="11551" width="7.85546875" style="72" bestFit="1" customWidth="1"/>
    <col min="11552" max="11776" width="9.140625" style="72"/>
    <col min="11777" max="11777" width="15.140625" style="72" bestFit="1" customWidth="1"/>
    <col min="11778" max="11778" width="5" style="72" bestFit="1" customWidth="1"/>
    <col min="11779" max="11779" width="6.5703125" style="72" bestFit="1" customWidth="1"/>
    <col min="11780" max="11780" width="5.7109375" style="72" customWidth="1"/>
    <col min="11781" max="11781" width="5" style="72" bestFit="1" customWidth="1"/>
    <col min="11782" max="11782" width="6.5703125" style="72" bestFit="1" customWidth="1"/>
    <col min="11783" max="11783" width="6.5703125" style="72" customWidth="1"/>
    <col min="11784" max="11784" width="5" style="72" bestFit="1" customWidth="1"/>
    <col min="11785" max="11785" width="6.5703125" style="72" bestFit="1" customWidth="1"/>
    <col min="11786" max="11786" width="7.85546875" style="72" bestFit="1" customWidth="1"/>
    <col min="11787" max="11787" width="5" style="72" bestFit="1" customWidth="1"/>
    <col min="11788" max="11788" width="6.5703125" style="72" bestFit="1" customWidth="1"/>
    <col min="11789" max="11789" width="7.85546875" style="72" bestFit="1" customWidth="1"/>
    <col min="11790" max="11790" width="5" style="72" bestFit="1" customWidth="1"/>
    <col min="11791" max="11791" width="6.5703125" style="72" bestFit="1" customWidth="1"/>
    <col min="11792" max="11792" width="7.85546875" style="72" bestFit="1" customWidth="1"/>
    <col min="11793" max="11793" width="5" style="72" bestFit="1" customWidth="1"/>
    <col min="11794" max="11794" width="6.5703125" style="72" bestFit="1" customWidth="1"/>
    <col min="11795" max="11795" width="7.85546875" style="72" bestFit="1" customWidth="1"/>
    <col min="11796" max="11796" width="5" style="72" bestFit="1" customWidth="1"/>
    <col min="11797" max="11797" width="6.5703125" style="72" bestFit="1" customWidth="1"/>
    <col min="11798" max="11798" width="7.85546875" style="72" bestFit="1" customWidth="1"/>
    <col min="11799" max="11799" width="5" style="72" bestFit="1" customWidth="1"/>
    <col min="11800" max="11800" width="6.5703125" style="72" bestFit="1" customWidth="1"/>
    <col min="11801" max="11801" width="7.85546875" style="72" bestFit="1" customWidth="1"/>
    <col min="11802" max="11802" width="5" style="72" bestFit="1" customWidth="1"/>
    <col min="11803" max="11803" width="6.5703125" style="72" bestFit="1" customWidth="1"/>
    <col min="11804" max="11804" width="7.85546875" style="72" bestFit="1" customWidth="1"/>
    <col min="11805" max="11805" width="5" style="72" bestFit="1" customWidth="1"/>
    <col min="11806" max="11806" width="6.5703125" style="72" bestFit="1" customWidth="1"/>
    <col min="11807" max="11807" width="7.85546875" style="72" bestFit="1" customWidth="1"/>
    <col min="11808" max="12032" width="9.140625" style="72"/>
    <col min="12033" max="12033" width="15.140625" style="72" bestFit="1" customWidth="1"/>
    <col min="12034" max="12034" width="5" style="72" bestFit="1" customWidth="1"/>
    <col min="12035" max="12035" width="6.5703125" style="72" bestFit="1" customWidth="1"/>
    <col min="12036" max="12036" width="5.7109375" style="72" customWidth="1"/>
    <col min="12037" max="12037" width="5" style="72" bestFit="1" customWidth="1"/>
    <col min="12038" max="12038" width="6.5703125" style="72" bestFit="1" customWidth="1"/>
    <col min="12039" max="12039" width="6.5703125" style="72" customWidth="1"/>
    <col min="12040" max="12040" width="5" style="72" bestFit="1" customWidth="1"/>
    <col min="12041" max="12041" width="6.5703125" style="72" bestFit="1" customWidth="1"/>
    <col min="12042" max="12042" width="7.85546875" style="72" bestFit="1" customWidth="1"/>
    <col min="12043" max="12043" width="5" style="72" bestFit="1" customWidth="1"/>
    <col min="12044" max="12044" width="6.5703125" style="72" bestFit="1" customWidth="1"/>
    <col min="12045" max="12045" width="7.85546875" style="72" bestFit="1" customWidth="1"/>
    <col min="12046" max="12046" width="5" style="72" bestFit="1" customWidth="1"/>
    <col min="12047" max="12047" width="6.5703125" style="72" bestFit="1" customWidth="1"/>
    <col min="12048" max="12048" width="7.85546875" style="72" bestFit="1" customWidth="1"/>
    <col min="12049" max="12049" width="5" style="72" bestFit="1" customWidth="1"/>
    <col min="12050" max="12050" width="6.5703125" style="72" bestFit="1" customWidth="1"/>
    <col min="12051" max="12051" width="7.85546875" style="72" bestFit="1" customWidth="1"/>
    <col min="12052" max="12052" width="5" style="72" bestFit="1" customWidth="1"/>
    <col min="12053" max="12053" width="6.5703125" style="72" bestFit="1" customWidth="1"/>
    <col min="12054" max="12054" width="7.85546875" style="72" bestFit="1" customWidth="1"/>
    <col min="12055" max="12055" width="5" style="72" bestFit="1" customWidth="1"/>
    <col min="12056" max="12056" width="6.5703125" style="72" bestFit="1" customWidth="1"/>
    <col min="12057" max="12057" width="7.85546875" style="72" bestFit="1" customWidth="1"/>
    <col min="12058" max="12058" width="5" style="72" bestFit="1" customWidth="1"/>
    <col min="12059" max="12059" width="6.5703125" style="72" bestFit="1" customWidth="1"/>
    <col min="12060" max="12060" width="7.85546875" style="72" bestFit="1" customWidth="1"/>
    <col min="12061" max="12061" width="5" style="72" bestFit="1" customWidth="1"/>
    <col min="12062" max="12062" width="6.5703125" style="72" bestFit="1" customWidth="1"/>
    <col min="12063" max="12063" width="7.85546875" style="72" bestFit="1" customWidth="1"/>
    <col min="12064" max="12288" width="9.140625" style="72"/>
    <col min="12289" max="12289" width="15.140625" style="72" bestFit="1" customWidth="1"/>
    <col min="12290" max="12290" width="5" style="72" bestFit="1" customWidth="1"/>
    <col min="12291" max="12291" width="6.5703125" style="72" bestFit="1" customWidth="1"/>
    <col min="12292" max="12292" width="5.7109375" style="72" customWidth="1"/>
    <col min="12293" max="12293" width="5" style="72" bestFit="1" customWidth="1"/>
    <col min="12294" max="12294" width="6.5703125" style="72" bestFit="1" customWidth="1"/>
    <col min="12295" max="12295" width="6.5703125" style="72" customWidth="1"/>
    <col min="12296" max="12296" width="5" style="72" bestFit="1" customWidth="1"/>
    <col min="12297" max="12297" width="6.5703125" style="72" bestFit="1" customWidth="1"/>
    <col min="12298" max="12298" width="7.85546875" style="72" bestFit="1" customWidth="1"/>
    <col min="12299" max="12299" width="5" style="72" bestFit="1" customWidth="1"/>
    <col min="12300" max="12300" width="6.5703125" style="72" bestFit="1" customWidth="1"/>
    <col min="12301" max="12301" width="7.85546875" style="72" bestFit="1" customWidth="1"/>
    <col min="12302" max="12302" width="5" style="72" bestFit="1" customWidth="1"/>
    <col min="12303" max="12303" width="6.5703125" style="72" bestFit="1" customWidth="1"/>
    <col min="12304" max="12304" width="7.85546875" style="72" bestFit="1" customWidth="1"/>
    <col min="12305" max="12305" width="5" style="72" bestFit="1" customWidth="1"/>
    <col min="12306" max="12306" width="6.5703125" style="72" bestFit="1" customWidth="1"/>
    <col min="12307" max="12307" width="7.85546875" style="72" bestFit="1" customWidth="1"/>
    <col min="12308" max="12308" width="5" style="72" bestFit="1" customWidth="1"/>
    <col min="12309" max="12309" width="6.5703125" style="72" bestFit="1" customWidth="1"/>
    <col min="12310" max="12310" width="7.85546875" style="72" bestFit="1" customWidth="1"/>
    <col min="12311" max="12311" width="5" style="72" bestFit="1" customWidth="1"/>
    <col min="12312" max="12312" width="6.5703125" style="72" bestFit="1" customWidth="1"/>
    <col min="12313" max="12313" width="7.85546875" style="72" bestFit="1" customWidth="1"/>
    <col min="12314" max="12314" width="5" style="72" bestFit="1" customWidth="1"/>
    <col min="12315" max="12315" width="6.5703125" style="72" bestFit="1" customWidth="1"/>
    <col min="12316" max="12316" width="7.85546875" style="72" bestFit="1" customWidth="1"/>
    <col min="12317" max="12317" width="5" style="72" bestFit="1" customWidth="1"/>
    <col min="12318" max="12318" width="6.5703125" style="72" bestFit="1" customWidth="1"/>
    <col min="12319" max="12319" width="7.85546875" style="72" bestFit="1" customWidth="1"/>
    <col min="12320" max="12544" width="9.140625" style="72"/>
    <col min="12545" max="12545" width="15.140625" style="72" bestFit="1" customWidth="1"/>
    <col min="12546" max="12546" width="5" style="72" bestFit="1" customWidth="1"/>
    <col min="12547" max="12547" width="6.5703125" style="72" bestFit="1" customWidth="1"/>
    <col min="12548" max="12548" width="5.7109375" style="72" customWidth="1"/>
    <col min="12549" max="12549" width="5" style="72" bestFit="1" customWidth="1"/>
    <col min="12550" max="12550" width="6.5703125" style="72" bestFit="1" customWidth="1"/>
    <col min="12551" max="12551" width="6.5703125" style="72" customWidth="1"/>
    <col min="12552" max="12552" width="5" style="72" bestFit="1" customWidth="1"/>
    <col min="12553" max="12553" width="6.5703125" style="72" bestFit="1" customWidth="1"/>
    <col min="12554" max="12554" width="7.85546875" style="72" bestFit="1" customWidth="1"/>
    <col min="12555" max="12555" width="5" style="72" bestFit="1" customWidth="1"/>
    <col min="12556" max="12556" width="6.5703125" style="72" bestFit="1" customWidth="1"/>
    <col min="12557" max="12557" width="7.85546875" style="72" bestFit="1" customWidth="1"/>
    <col min="12558" max="12558" width="5" style="72" bestFit="1" customWidth="1"/>
    <col min="12559" max="12559" width="6.5703125" style="72" bestFit="1" customWidth="1"/>
    <col min="12560" max="12560" width="7.85546875" style="72" bestFit="1" customWidth="1"/>
    <col min="12561" max="12561" width="5" style="72" bestFit="1" customWidth="1"/>
    <col min="12562" max="12562" width="6.5703125" style="72" bestFit="1" customWidth="1"/>
    <col min="12563" max="12563" width="7.85546875" style="72" bestFit="1" customWidth="1"/>
    <col min="12564" max="12564" width="5" style="72" bestFit="1" customWidth="1"/>
    <col min="12565" max="12565" width="6.5703125" style="72" bestFit="1" customWidth="1"/>
    <col min="12566" max="12566" width="7.85546875" style="72" bestFit="1" customWidth="1"/>
    <col min="12567" max="12567" width="5" style="72" bestFit="1" customWidth="1"/>
    <col min="12568" max="12568" width="6.5703125" style="72" bestFit="1" customWidth="1"/>
    <col min="12569" max="12569" width="7.85546875" style="72" bestFit="1" customWidth="1"/>
    <col min="12570" max="12570" width="5" style="72" bestFit="1" customWidth="1"/>
    <col min="12571" max="12571" width="6.5703125" style="72" bestFit="1" customWidth="1"/>
    <col min="12572" max="12572" width="7.85546875" style="72" bestFit="1" customWidth="1"/>
    <col min="12573" max="12573" width="5" style="72" bestFit="1" customWidth="1"/>
    <col min="12574" max="12574" width="6.5703125" style="72" bestFit="1" customWidth="1"/>
    <col min="12575" max="12575" width="7.85546875" style="72" bestFit="1" customWidth="1"/>
    <col min="12576" max="12800" width="9.140625" style="72"/>
    <col min="12801" max="12801" width="15.140625" style="72" bestFit="1" customWidth="1"/>
    <col min="12802" max="12802" width="5" style="72" bestFit="1" customWidth="1"/>
    <col min="12803" max="12803" width="6.5703125" style="72" bestFit="1" customWidth="1"/>
    <col min="12804" max="12804" width="5.7109375" style="72" customWidth="1"/>
    <col min="12805" max="12805" width="5" style="72" bestFit="1" customWidth="1"/>
    <col min="12806" max="12806" width="6.5703125" style="72" bestFit="1" customWidth="1"/>
    <col min="12807" max="12807" width="6.5703125" style="72" customWidth="1"/>
    <col min="12808" max="12808" width="5" style="72" bestFit="1" customWidth="1"/>
    <col min="12809" max="12809" width="6.5703125" style="72" bestFit="1" customWidth="1"/>
    <col min="12810" max="12810" width="7.85546875" style="72" bestFit="1" customWidth="1"/>
    <col min="12811" max="12811" width="5" style="72" bestFit="1" customWidth="1"/>
    <col min="12812" max="12812" width="6.5703125" style="72" bestFit="1" customWidth="1"/>
    <col min="12813" max="12813" width="7.85546875" style="72" bestFit="1" customWidth="1"/>
    <col min="12814" max="12814" width="5" style="72" bestFit="1" customWidth="1"/>
    <col min="12815" max="12815" width="6.5703125" style="72" bestFit="1" customWidth="1"/>
    <col min="12816" max="12816" width="7.85546875" style="72" bestFit="1" customWidth="1"/>
    <col min="12817" max="12817" width="5" style="72" bestFit="1" customWidth="1"/>
    <col min="12818" max="12818" width="6.5703125" style="72" bestFit="1" customWidth="1"/>
    <col min="12819" max="12819" width="7.85546875" style="72" bestFit="1" customWidth="1"/>
    <col min="12820" max="12820" width="5" style="72" bestFit="1" customWidth="1"/>
    <col min="12821" max="12821" width="6.5703125" style="72" bestFit="1" customWidth="1"/>
    <col min="12822" max="12822" width="7.85546875" style="72" bestFit="1" customWidth="1"/>
    <col min="12823" max="12823" width="5" style="72" bestFit="1" customWidth="1"/>
    <col min="12824" max="12824" width="6.5703125" style="72" bestFit="1" customWidth="1"/>
    <col min="12825" max="12825" width="7.85546875" style="72" bestFit="1" customWidth="1"/>
    <col min="12826" max="12826" width="5" style="72" bestFit="1" customWidth="1"/>
    <col min="12827" max="12827" width="6.5703125" style="72" bestFit="1" customWidth="1"/>
    <col min="12828" max="12828" width="7.85546875" style="72" bestFit="1" customWidth="1"/>
    <col min="12829" max="12829" width="5" style="72" bestFit="1" customWidth="1"/>
    <col min="12830" max="12830" width="6.5703125" style="72" bestFit="1" customWidth="1"/>
    <col min="12831" max="12831" width="7.85546875" style="72" bestFit="1" customWidth="1"/>
    <col min="12832" max="13056" width="9.140625" style="72"/>
    <col min="13057" max="13057" width="15.140625" style="72" bestFit="1" customWidth="1"/>
    <col min="13058" max="13058" width="5" style="72" bestFit="1" customWidth="1"/>
    <col min="13059" max="13059" width="6.5703125" style="72" bestFit="1" customWidth="1"/>
    <col min="13060" max="13060" width="5.7109375" style="72" customWidth="1"/>
    <col min="13061" max="13061" width="5" style="72" bestFit="1" customWidth="1"/>
    <col min="13062" max="13062" width="6.5703125" style="72" bestFit="1" customWidth="1"/>
    <col min="13063" max="13063" width="6.5703125" style="72" customWidth="1"/>
    <col min="13064" max="13064" width="5" style="72" bestFit="1" customWidth="1"/>
    <col min="13065" max="13065" width="6.5703125" style="72" bestFit="1" customWidth="1"/>
    <col min="13066" max="13066" width="7.85546875" style="72" bestFit="1" customWidth="1"/>
    <col min="13067" max="13067" width="5" style="72" bestFit="1" customWidth="1"/>
    <col min="13068" max="13068" width="6.5703125" style="72" bestFit="1" customWidth="1"/>
    <col min="13069" max="13069" width="7.85546875" style="72" bestFit="1" customWidth="1"/>
    <col min="13070" max="13070" width="5" style="72" bestFit="1" customWidth="1"/>
    <col min="13071" max="13071" width="6.5703125" style="72" bestFit="1" customWidth="1"/>
    <col min="13072" max="13072" width="7.85546875" style="72" bestFit="1" customWidth="1"/>
    <col min="13073" max="13073" width="5" style="72" bestFit="1" customWidth="1"/>
    <col min="13074" max="13074" width="6.5703125" style="72" bestFit="1" customWidth="1"/>
    <col min="13075" max="13075" width="7.85546875" style="72" bestFit="1" customWidth="1"/>
    <col min="13076" max="13076" width="5" style="72" bestFit="1" customWidth="1"/>
    <col min="13077" max="13077" width="6.5703125" style="72" bestFit="1" customWidth="1"/>
    <col min="13078" max="13078" width="7.85546875" style="72" bestFit="1" customWidth="1"/>
    <col min="13079" max="13079" width="5" style="72" bestFit="1" customWidth="1"/>
    <col min="13080" max="13080" width="6.5703125" style="72" bestFit="1" customWidth="1"/>
    <col min="13081" max="13081" width="7.85546875" style="72" bestFit="1" customWidth="1"/>
    <col min="13082" max="13082" width="5" style="72" bestFit="1" customWidth="1"/>
    <col min="13083" max="13083" width="6.5703125" style="72" bestFit="1" customWidth="1"/>
    <col min="13084" max="13084" width="7.85546875" style="72" bestFit="1" customWidth="1"/>
    <col min="13085" max="13085" width="5" style="72" bestFit="1" customWidth="1"/>
    <col min="13086" max="13086" width="6.5703125" style="72" bestFit="1" customWidth="1"/>
    <col min="13087" max="13087" width="7.85546875" style="72" bestFit="1" customWidth="1"/>
    <col min="13088" max="13312" width="9.140625" style="72"/>
    <col min="13313" max="13313" width="15.140625" style="72" bestFit="1" customWidth="1"/>
    <col min="13314" max="13314" width="5" style="72" bestFit="1" customWidth="1"/>
    <col min="13315" max="13315" width="6.5703125" style="72" bestFit="1" customWidth="1"/>
    <col min="13316" max="13316" width="5.7109375" style="72" customWidth="1"/>
    <col min="13317" max="13317" width="5" style="72" bestFit="1" customWidth="1"/>
    <col min="13318" max="13318" width="6.5703125" style="72" bestFit="1" customWidth="1"/>
    <col min="13319" max="13319" width="6.5703125" style="72" customWidth="1"/>
    <col min="13320" max="13320" width="5" style="72" bestFit="1" customWidth="1"/>
    <col min="13321" max="13321" width="6.5703125" style="72" bestFit="1" customWidth="1"/>
    <col min="13322" max="13322" width="7.85546875" style="72" bestFit="1" customWidth="1"/>
    <col min="13323" max="13323" width="5" style="72" bestFit="1" customWidth="1"/>
    <col min="13324" max="13324" width="6.5703125" style="72" bestFit="1" customWidth="1"/>
    <col min="13325" max="13325" width="7.85546875" style="72" bestFit="1" customWidth="1"/>
    <col min="13326" max="13326" width="5" style="72" bestFit="1" customWidth="1"/>
    <col min="13327" max="13327" width="6.5703125" style="72" bestFit="1" customWidth="1"/>
    <col min="13328" max="13328" width="7.85546875" style="72" bestFit="1" customWidth="1"/>
    <col min="13329" max="13329" width="5" style="72" bestFit="1" customWidth="1"/>
    <col min="13330" max="13330" width="6.5703125" style="72" bestFit="1" customWidth="1"/>
    <col min="13331" max="13331" width="7.85546875" style="72" bestFit="1" customWidth="1"/>
    <col min="13332" max="13332" width="5" style="72" bestFit="1" customWidth="1"/>
    <col min="13333" max="13333" width="6.5703125" style="72" bestFit="1" customWidth="1"/>
    <col min="13334" max="13334" width="7.85546875" style="72" bestFit="1" customWidth="1"/>
    <col min="13335" max="13335" width="5" style="72" bestFit="1" customWidth="1"/>
    <col min="13336" max="13336" width="6.5703125" style="72" bestFit="1" customWidth="1"/>
    <col min="13337" max="13337" width="7.85546875" style="72" bestFit="1" customWidth="1"/>
    <col min="13338" max="13338" width="5" style="72" bestFit="1" customWidth="1"/>
    <col min="13339" max="13339" width="6.5703125" style="72" bestFit="1" customWidth="1"/>
    <col min="13340" max="13340" width="7.85546875" style="72" bestFit="1" customWidth="1"/>
    <col min="13341" max="13341" width="5" style="72" bestFit="1" customWidth="1"/>
    <col min="13342" max="13342" width="6.5703125" style="72" bestFit="1" customWidth="1"/>
    <col min="13343" max="13343" width="7.85546875" style="72" bestFit="1" customWidth="1"/>
    <col min="13344" max="13568" width="9.140625" style="72"/>
    <col min="13569" max="13569" width="15.140625" style="72" bestFit="1" customWidth="1"/>
    <col min="13570" max="13570" width="5" style="72" bestFit="1" customWidth="1"/>
    <col min="13571" max="13571" width="6.5703125" style="72" bestFit="1" customWidth="1"/>
    <col min="13572" max="13572" width="5.7109375" style="72" customWidth="1"/>
    <col min="13573" max="13573" width="5" style="72" bestFit="1" customWidth="1"/>
    <col min="13574" max="13574" width="6.5703125" style="72" bestFit="1" customWidth="1"/>
    <col min="13575" max="13575" width="6.5703125" style="72" customWidth="1"/>
    <col min="13576" max="13576" width="5" style="72" bestFit="1" customWidth="1"/>
    <col min="13577" max="13577" width="6.5703125" style="72" bestFit="1" customWidth="1"/>
    <col min="13578" max="13578" width="7.85546875" style="72" bestFit="1" customWidth="1"/>
    <col min="13579" max="13579" width="5" style="72" bestFit="1" customWidth="1"/>
    <col min="13580" max="13580" width="6.5703125" style="72" bestFit="1" customWidth="1"/>
    <col min="13581" max="13581" width="7.85546875" style="72" bestFit="1" customWidth="1"/>
    <col min="13582" max="13582" width="5" style="72" bestFit="1" customWidth="1"/>
    <col min="13583" max="13583" width="6.5703125" style="72" bestFit="1" customWidth="1"/>
    <col min="13584" max="13584" width="7.85546875" style="72" bestFit="1" customWidth="1"/>
    <col min="13585" max="13585" width="5" style="72" bestFit="1" customWidth="1"/>
    <col min="13586" max="13586" width="6.5703125" style="72" bestFit="1" customWidth="1"/>
    <col min="13587" max="13587" width="7.85546875" style="72" bestFit="1" customWidth="1"/>
    <col min="13588" max="13588" width="5" style="72" bestFit="1" customWidth="1"/>
    <col min="13589" max="13589" width="6.5703125" style="72" bestFit="1" customWidth="1"/>
    <col min="13590" max="13590" width="7.85546875" style="72" bestFit="1" customWidth="1"/>
    <col min="13591" max="13591" width="5" style="72" bestFit="1" customWidth="1"/>
    <col min="13592" max="13592" width="6.5703125" style="72" bestFit="1" customWidth="1"/>
    <col min="13593" max="13593" width="7.85546875" style="72" bestFit="1" customWidth="1"/>
    <col min="13594" max="13594" width="5" style="72" bestFit="1" customWidth="1"/>
    <col min="13595" max="13595" width="6.5703125" style="72" bestFit="1" customWidth="1"/>
    <col min="13596" max="13596" width="7.85546875" style="72" bestFit="1" customWidth="1"/>
    <col min="13597" max="13597" width="5" style="72" bestFit="1" customWidth="1"/>
    <col min="13598" max="13598" width="6.5703125" style="72" bestFit="1" customWidth="1"/>
    <col min="13599" max="13599" width="7.85546875" style="72" bestFit="1" customWidth="1"/>
    <col min="13600" max="13824" width="9.140625" style="72"/>
    <col min="13825" max="13825" width="15.140625" style="72" bestFit="1" customWidth="1"/>
    <col min="13826" max="13826" width="5" style="72" bestFit="1" customWidth="1"/>
    <col min="13827" max="13827" width="6.5703125" style="72" bestFit="1" customWidth="1"/>
    <col min="13828" max="13828" width="5.7109375" style="72" customWidth="1"/>
    <col min="13829" max="13829" width="5" style="72" bestFit="1" customWidth="1"/>
    <col min="13830" max="13830" width="6.5703125" style="72" bestFit="1" customWidth="1"/>
    <col min="13831" max="13831" width="6.5703125" style="72" customWidth="1"/>
    <col min="13832" max="13832" width="5" style="72" bestFit="1" customWidth="1"/>
    <col min="13833" max="13833" width="6.5703125" style="72" bestFit="1" customWidth="1"/>
    <col min="13834" max="13834" width="7.85546875" style="72" bestFit="1" customWidth="1"/>
    <col min="13835" max="13835" width="5" style="72" bestFit="1" customWidth="1"/>
    <col min="13836" max="13836" width="6.5703125" style="72" bestFit="1" customWidth="1"/>
    <col min="13837" max="13837" width="7.85546875" style="72" bestFit="1" customWidth="1"/>
    <col min="13838" max="13838" width="5" style="72" bestFit="1" customWidth="1"/>
    <col min="13839" max="13839" width="6.5703125" style="72" bestFit="1" customWidth="1"/>
    <col min="13840" max="13840" width="7.85546875" style="72" bestFit="1" customWidth="1"/>
    <col min="13841" max="13841" width="5" style="72" bestFit="1" customWidth="1"/>
    <col min="13842" max="13842" width="6.5703125" style="72" bestFit="1" customWidth="1"/>
    <col min="13843" max="13843" width="7.85546875" style="72" bestFit="1" customWidth="1"/>
    <col min="13844" max="13844" width="5" style="72" bestFit="1" customWidth="1"/>
    <col min="13845" max="13845" width="6.5703125" style="72" bestFit="1" customWidth="1"/>
    <col min="13846" max="13846" width="7.85546875" style="72" bestFit="1" customWidth="1"/>
    <col min="13847" max="13847" width="5" style="72" bestFit="1" customWidth="1"/>
    <col min="13848" max="13848" width="6.5703125" style="72" bestFit="1" customWidth="1"/>
    <col min="13849" max="13849" width="7.85546875" style="72" bestFit="1" customWidth="1"/>
    <col min="13850" max="13850" width="5" style="72" bestFit="1" customWidth="1"/>
    <col min="13851" max="13851" width="6.5703125" style="72" bestFit="1" customWidth="1"/>
    <col min="13852" max="13852" width="7.85546875" style="72" bestFit="1" customWidth="1"/>
    <col min="13853" max="13853" width="5" style="72" bestFit="1" customWidth="1"/>
    <col min="13854" max="13854" width="6.5703125" style="72" bestFit="1" customWidth="1"/>
    <col min="13855" max="13855" width="7.85546875" style="72" bestFit="1" customWidth="1"/>
    <col min="13856" max="14080" width="9.140625" style="72"/>
    <col min="14081" max="14081" width="15.140625" style="72" bestFit="1" customWidth="1"/>
    <col min="14082" max="14082" width="5" style="72" bestFit="1" customWidth="1"/>
    <col min="14083" max="14083" width="6.5703125" style="72" bestFit="1" customWidth="1"/>
    <col min="14084" max="14084" width="5.7109375" style="72" customWidth="1"/>
    <col min="14085" max="14085" width="5" style="72" bestFit="1" customWidth="1"/>
    <col min="14086" max="14086" width="6.5703125" style="72" bestFit="1" customWidth="1"/>
    <col min="14087" max="14087" width="6.5703125" style="72" customWidth="1"/>
    <col min="14088" max="14088" width="5" style="72" bestFit="1" customWidth="1"/>
    <col min="14089" max="14089" width="6.5703125" style="72" bestFit="1" customWidth="1"/>
    <col min="14090" max="14090" width="7.85546875" style="72" bestFit="1" customWidth="1"/>
    <col min="14091" max="14091" width="5" style="72" bestFit="1" customWidth="1"/>
    <col min="14092" max="14092" width="6.5703125" style="72" bestFit="1" customWidth="1"/>
    <col min="14093" max="14093" width="7.85546875" style="72" bestFit="1" customWidth="1"/>
    <col min="14094" max="14094" width="5" style="72" bestFit="1" customWidth="1"/>
    <col min="14095" max="14095" width="6.5703125" style="72" bestFit="1" customWidth="1"/>
    <col min="14096" max="14096" width="7.85546875" style="72" bestFit="1" customWidth="1"/>
    <col min="14097" max="14097" width="5" style="72" bestFit="1" customWidth="1"/>
    <col min="14098" max="14098" width="6.5703125" style="72" bestFit="1" customWidth="1"/>
    <col min="14099" max="14099" width="7.85546875" style="72" bestFit="1" customWidth="1"/>
    <col min="14100" max="14100" width="5" style="72" bestFit="1" customWidth="1"/>
    <col min="14101" max="14101" width="6.5703125" style="72" bestFit="1" customWidth="1"/>
    <col min="14102" max="14102" width="7.85546875" style="72" bestFit="1" customWidth="1"/>
    <col min="14103" max="14103" width="5" style="72" bestFit="1" customWidth="1"/>
    <col min="14104" max="14104" width="6.5703125" style="72" bestFit="1" customWidth="1"/>
    <col min="14105" max="14105" width="7.85546875" style="72" bestFit="1" customWidth="1"/>
    <col min="14106" max="14106" width="5" style="72" bestFit="1" customWidth="1"/>
    <col min="14107" max="14107" width="6.5703125" style="72" bestFit="1" customWidth="1"/>
    <col min="14108" max="14108" width="7.85546875" style="72" bestFit="1" customWidth="1"/>
    <col min="14109" max="14109" width="5" style="72" bestFit="1" customWidth="1"/>
    <col min="14110" max="14110" width="6.5703125" style="72" bestFit="1" customWidth="1"/>
    <col min="14111" max="14111" width="7.85546875" style="72" bestFit="1" customWidth="1"/>
    <col min="14112" max="14336" width="9.140625" style="72"/>
    <col min="14337" max="14337" width="15.140625" style="72" bestFit="1" customWidth="1"/>
    <col min="14338" max="14338" width="5" style="72" bestFit="1" customWidth="1"/>
    <col min="14339" max="14339" width="6.5703125" style="72" bestFit="1" customWidth="1"/>
    <col min="14340" max="14340" width="5.7109375" style="72" customWidth="1"/>
    <col min="14341" max="14341" width="5" style="72" bestFit="1" customWidth="1"/>
    <col min="14342" max="14342" width="6.5703125" style="72" bestFit="1" customWidth="1"/>
    <col min="14343" max="14343" width="6.5703125" style="72" customWidth="1"/>
    <col min="14344" max="14344" width="5" style="72" bestFit="1" customWidth="1"/>
    <col min="14345" max="14345" width="6.5703125" style="72" bestFit="1" customWidth="1"/>
    <col min="14346" max="14346" width="7.85546875" style="72" bestFit="1" customWidth="1"/>
    <col min="14347" max="14347" width="5" style="72" bestFit="1" customWidth="1"/>
    <col min="14348" max="14348" width="6.5703125" style="72" bestFit="1" customWidth="1"/>
    <col min="14349" max="14349" width="7.85546875" style="72" bestFit="1" customWidth="1"/>
    <col min="14350" max="14350" width="5" style="72" bestFit="1" customWidth="1"/>
    <col min="14351" max="14351" width="6.5703125" style="72" bestFit="1" customWidth="1"/>
    <col min="14352" max="14352" width="7.85546875" style="72" bestFit="1" customWidth="1"/>
    <col min="14353" max="14353" width="5" style="72" bestFit="1" customWidth="1"/>
    <col min="14354" max="14354" width="6.5703125" style="72" bestFit="1" customWidth="1"/>
    <col min="14355" max="14355" width="7.85546875" style="72" bestFit="1" customWidth="1"/>
    <col min="14356" max="14356" width="5" style="72" bestFit="1" customWidth="1"/>
    <col min="14357" max="14357" width="6.5703125" style="72" bestFit="1" customWidth="1"/>
    <col min="14358" max="14358" width="7.85546875" style="72" bestFit="1" customWidth="1"/>
    <col min="14359" max="14359" width="5" style="72" bestFit="1" customWidth="1"/>
    <col min="14360" max="14360" width="6.5703125" style="72" bestFit="1" customWidth="1"/>
    <col min="14361" max="14361" width="7.85546875" style="72" bestFit="1" customWidth="1"/>
    <col min="14362" max="14362" width="5" style="72" bestFit="1" customWidth="1"/>
    <col min="14363" max="14363" width="6.5703125" style="72" bestFit="1" customWidth="1"/>
    <col min="14364" max="14364" width="7.85546875" style="72" bestFit="1" customWidth="1"/>
    <col min="14365" max="14365" width="5" style="72" bestFit="1" customWidth="1"/>
    <col min="14366" max="14366" width="6.5703125" style="72" bestFit="1" customWidth="1"/>
    <col min="14367" max="14367" width="7.85546875" style="72" bestFit="1" customWidth="1"/>
    <col min="14368" max="14592" width="9.140625" style="72"/>
    <col min="14593" max="14593" width="15.140625" style="72" bestFit="1" customWidth="1"/>
    <col min="14594" max="14594" width="5" style="72" bestFit="1" customWidth="1"/>
    <col min="14595" max="14595" width="6.5703125" style="72" bestFit="1" customWidth="1"/>
    <col min="14596" max="14596" width="5.7109375" style="72" customWidth="1"/>
    <col min="14597" max="14597" width="5" style="72" bestFit="1" customWidth="1"/>
    <col min="14598" max="14598" width="6.5703125" style="72" bestFit="1" customWidth="1"/>
    <col min="14599" max="14599" width="6.5703125" style="72" customWidth="1"/>
    <col min="14600" max="14600" width="5" style="72" bestFit="1" customWidth="1"/>
    <col min="14601" max="14601" width="6.5703125" style="72" bestFit="1" customWidth="1"/>
    <col min="14602" max="14602" width="7.85546875" style="72" bestFit="1" customWidth="1"/>
    <col min="14603" max="14603" width="5" style="72" bestFit="1" customWidth="1"/>
    <col min="14604" max="14604" width="6.5703125" style="72" bestFit="1" customWidth="1"/>
    <col min="14605" max="14605" width="7.85546875" style="72" bestFit="1" customWidth="1"/>
    <col min="14606" max="14606" width="5" style="72" bestFit="1" customWidth="1"/>
    <col min="14607" max="14607" width="6.5703125" style="72" bestFit="1" customWidth="1"/>
    <col min="14608" max="14608" width="7.85546875" style="72" bestFit="1" customWidth="1"/>
    <col min="14609" max="14609" width="5" style="72" bestFit="1" customWidth="1"/>
    <col min="14610" max="14610" width="6.5703125" style="72" bestFit="1" customWidth="1"/>
    <col min="14611" max="14611" width="7.85546875" style="72" bestFit="1" customWidth="1"/>
    <col min="14612" max="14612" width="5" style="72" bestFit="1" customWidth="1"/>
    <col min="14613" max="14613" width="6.5703125" style="72" bestFit="1" customWidth="1"/>
    <col min="14614" max="14614" width="7.85546875" style="72" bestFit="1" customWidth="1"/>
    <col min="14615" max="14615" width="5" style="72" bestFit="1" customWidth="1"/>
    <col min="14616" max="14616" width="6.5703125" style="72" bestFit="1" customWidth="1"/>
    <col min="14617" max="14617" width="7.85546875" style="72" bestFit="1" customWidth="1"/>
    <col min="14618" max="14618" width="5" style="72" bestFit="1" customWidth="1"/>
    <col min="14619" max="14619" width="6.5703125" style="72" bestFit="1" customWidth="1"/>
    <col min="14620" max="14620" width="7.85546875" style="72" bestFit="1" customWidth="1"/>
    <col min="14621" max="14621" width="5" style="72" bestFit="1" customWidth="1"/>
    <col min="14622" max="14622" width="6.5703125" style="72" bestFit="1" customWidth="1"/>
    <col min="14623" max="14623" width="7.85546875" style="72" bestFit="1" customWidth="1"/>
    <col min="14624" max="14848" width="9.140625" style="72"/>
    <col min="14849" max="14849" width="15.140625" style="72" bestFit="1" customWidth="1"/>
    <col min="14850" max="14850" width="5" style="72" bestFit="1" customWidth="1"/>
    <col min="14851" max="14851" width="6.5703125" style="72" bestFit="1" customWidth="1"/>
    <col min="14852" max="14852" width="5.7109375" style="72" customWidth="1"/>
    <col min="14853" max="14853" width="5" style="72" bestFit="1" customWidth="1"/>
    <col min="14854" max="14854" width="6.5703125" style="72" bestFit="1" customWidth="1"/>
    <col min="14855" max="14855" width="6.5703125" style="72" customWidth="1"/>
    <col min="14856" max="14856" width="5" style="72" bestFit="1" customWidth="1"/>
    <col min="14857" max="14857" width="6.5703125" style="72" bestFit="1" customWidth="1"/>
    <col min="14858" max="14858" width="7.85546875" style="72" bestFit="1" customWidth="1"/>
    <col min="14859" max="14859" width="5" style="72" bestFit="1" customWidth="1"/>
    <col min="14860" max="14860" width="6.5703125" style="72" bestFit="1" customWidth="1"/>
    <col min="14861" max="14861" width="7.85546875" style="72" bestFit="1" customWidth="1"/>
    <col min="14862" max="14862" width="5" style="72" bestFit="1" customWidth="1"/>
    <col min="14863" max="14863" width="6.5703125" style="72" bestFit="1" customWidth="1"/>
    <col min="14864" max="14864" width="7.85546875" style="72" bestFit="1" customWidth="1"/>
    <col min="14865" max="14865" width="5" style="72" bestFit="1" customWidth="1"/>
    <col min="14866" max="14866" width="6.5703125" style="72" bestFit="1" customWidth="1"/>
    <col min="14867" max="14867" width="7.85546875" style="72" bestFit="1" customWidth="1"/>
    <col min="14868" max="14868" width="5" style="72" bestFit="1" customWidth="1"/>
    <col min="14869" max="14869" width="6.5703125" style="72" bestFit="1" customWidth="1"/>
    <col min="14870" max="14870" width="7.85546875" style="72" bestFit="1" customWidth="1"/>
    <col min="14871" max="14871" width="5" style="72" bestFit="1" customWidth="1"/>
    <col min="14872" max="14872" width="6.5703125" style="72" bestFit="1" customWidth="1"/>
    <col min="14873" max="14873" width="7.85546875" style="72" bestFit="1" customWidth="1"/>
    <col min="14874" max="14874" width="5" style="72" bestFit="1" customWidth="1"/>
    <col min="14875" max="14875" width="6.5703125" style="72" bestFit="1" customWidth="1"/>
    <col min="14876" max="14876" width="7.85546875" style="72" bestFit="1" customWidth="1"/>
    <col min="14877" max="14877" width="5" style="72" bestFit="1" customWidth="1"/>
    <col min="14878" max="14878" width="6.5703125" style="72" bestFit="1" customWidth="1"/>
    <col min="14879" max="14879" width="7.85546875" style="72" bestFit="1" customWidth="1"/>
    <col min="14880" max="15104" width="9.140625" style="72"/>
    <col min="15105" max="15105" width="15.140625" style="72" bestFit="1" customWidth="1"/>
    <col min="15106" max="15106" width="5" style="72" bestFit="1" customWidth="1"/>
    <col min="15107" max="15107" width="6.5703125" style="72" bestFit="1" customWidth="1"/>
    <col min="15108" max="15108" width="5.7109375" style="72" customWidth="1"/>
    <col min="15109" max="15109" width="5" style="72" bestFit="1" customWidth="1"/>
    <col min="15110" max="15110" width="6.5703125" style="72" bestFit="1" customWidth="1"/>
    <col min="15111" max="15111" width="6.5703125" style="72" customWidth="1"/>
    <col min="15112" max="15112" width="5" style="72" bestFit="1" customWidth="1"/>
    <col min="15113" max="15113" width="6.5703125" style="72" bestFit="1" customWidth="1"/>
    <col min="15114" max="15114" width="7.85546875" style="72" bestFit="1" customWidth="1"/>
    <col min="15115" max="15115" width="5" style="72" bestFit="1" customWidth="1"/>
    <col min="15116" max="15116" width="6.5703125" style="72" bestFit="1" customWidth="1"/>
    <col min="15117" max="15117" width="7.85546875" style="72" bestFit="1" customWidth="1"/>
    <col min="15118" max="15118" width="5" style="72" bestFit="1" customWidth="1"/>
    <col min="15119" max="15119" width="6.5703125" style="72" bestFit="1" customWidth="1"/>
    <col min="15120" max="15120" width="7.85546875" style="72" bestFit="1" customWidth="1"/>
    <col min="15121" max="15121" width="5" style="72" bestFit="1" customWidth="1"/>
    <col min="15122" max="15122" width="6.5703125" style="72" bestFit="1" customWidth="1"/>
    <col min="15123" max="15123" width="7.85546875" style="72" bestFit="1" customWidth="1"/>
    <col min="15124" max="15124" width="5" style="72" bestFit="1" customWidth="1"/>
    <col min="15125" max="15125" width="6.5703125" style="72" bestFit="1" customWidth="1"/>
    <col min="15126" max="15126" width="7.85546875" style="72" bestFit="1" customWidth="1"/>
    <col min="15127" max="15127" width="5" style="72" bestFit="1" customWidth="1"/>
    <col min="15128" max="15128" width="6.5703125" style="72" bestFit="1" customWidth="1"/>
    <col min="15129" max="15129" width="7.85546875" style="72" bestFit="1" customWidth="1"/>
    <col min="15130" max="15130" width="5" style="72" bestFit="1" customWidth="1"/>
    <col min="15131" max="15131" width="6.5703125" style="72" bestFit="1" customWidth="1"/>
    <col min="15132" max="15132" width="7.85546875" style="72" bestFit="1" customWidth="1"/>
    <col min="15133" max="15133" width="5" style="72" bestFit="1" customWidth="1"/>
    <col min="15134" max="15134" width="6.5703125" style="72" bestFit="1" customWidth="1"/>
    <col min="15135" max="15135" width="7.85546875" style="72" bestFit="1" customWidth="1"/>
    <col min="15136" max="15360" width="9.140625" style="72"/>
    <col min="15361" max="15361" width="15.140625" style="72" bestFit="1" customWidth="1"/>
    <col min="15362" max="15362" width="5" style="72" bestFit="1" customWidth="1"/>
    <col min="15363" max="15363" width="6.5703125" style="72" bestFit="1" customWidth="1"/>
    <col min="15364" max="15364" width="5.7109375" style="72" customWidth="1"/>
    <col min="15365" max="15365" width="5" style="72" bestFit="1" customWidth="1"/>
    <col min="15366" max="15366" width="6.5703125" style="72" bestFit="1" customWidth="1"/>
    <col min="15367" max="15367" width="6.5703125" style="72" customWidth="1"/>
    <col min="15368" max="15368" width="5" style="72" bestFit="1" customWidth="1"/>
    <col min="15369" max="15369" width="6.5703125" style="72" bestFit="1" customWidth="1"/>
    <col min="15370" max="15370" width="7.85546875" style="72" bestFit="1" customWidth="1"/>
    <col min="15371" max="15371" width="5" style="72" bestFit="1" customWidth="1"/>
    <col min="15372" max="15372" width="6.5703125" style="72" bestFit="1" customWidth="1"/>
    <col min="15373" max="15373" width="7.85546875" style="72" bestFit="1" customWidth="1"/>
    <col min="15374" max="15374" width="5" style="72" bestFit="1" customWidth="1"/>
    <col min="15375" max="15375" width="6.5703125" style="72" bestFit="1" customWidth="1"/>
    <col min="15376" max="15376" width="7.85546875" style="72" bestFit="1" customWidth="1"/>
    <col min="15377" max="15377" width="5" style="72" bestFit="1" customWidth="1"/>
    <col min="15378" max="15378" width="6.5703125" style="72" bestFit="1" customWidth="1"/>
    <col min="15379" max="15379" width="7.85546875" style="72" bestFit="1" customWidth="1"/>
    <col min="15380" max="15380" width="5" style="72" bestFit="1" customWidth="1"/>
    <col min="15381" max="15381" width="6.5703125" style="72" bestFit="1" customWidth="1"/>
    <col min="15382" max="15382" width="7.85546875" style="72" bestFit="1" customWidth="1"/>
    <col min="15383" max="15383" width="5" style="72" bestFit="1" customWidth="1"/>
    <col min="15384" max="15384" width="6.5703125" style="72" bestFit="1" customWidth="1"/>
    <col min="15385" max="15385" width="7.85546875" style="72" bestFit="1" customWidth="1"/>
    <col min="15386" max="15386" width="5" style="72" bestFit="1" customWidth="1"/>
    <col min="15387" max="15387" width="6.5703125" style="72" bestFit="1" customWidth="1"/>
    <col min="15388" max="15388" width="7.85546875" style="72" bestFit="1" customWidth="1"/>
    <col min="15389" max="15389" width="5" style="72" bestFit="1" customWidth="1"/>
    <col min="15390" max="15390" width="6.5703125" style="72" bestFit="1" customWidth="1"/>
    <col min="15391" max="15391" width="7.85546875" style="72" bestFit="1" customWidth="1"/>
    <col min="15392" max="15616" width="9.140625" style="72"/>
    <col min="15617" max="15617" width="15.140625" style="72" bestFit="1" customWidth="1"/>
    <col min="15618" max="15618" width="5" style="72" bestFit="1" customWidth="1"/>
    <col min="15619" max="15619" width="6.5703125" style="72" bestFit="1" customWidth="1"/>
    <col min="15620" max="15620" width="5.7109375" style="72" customWidth="1"/>
    <col min="15621" max="15621" width="5" style="72" bestFit="1" customWidth="1"/>
    <col min="15622" max="15622" width="6.5703125" style="72" bestFit="1" customWidth="1"/>
    <col min="15623" max="15623" width="6.5703125" style="72" customWidth="1"/>
    <col min="15624" max="15624" width="5" style="72" bestFit="1" customWidth="1"/>
    <col min="15625" max="15625" width="6.5703125" style="72" bestFit="1" customWidth="1"/>
    <col min="15626" max="15626" width="7.85546875" style="72" bestFit="1" customWidth="1"/>
    <col min="15627" max="15627" width="5" style="72" bestFit="1" customWidth="1"/>
    <col min="15628" max="15628" width="6.5703125" style="72" bestFit="1" customWidth="1"/>
    <col min="15629" max="15629" width="7.85546875" style="72" bestFit="1" customWidth="1"/>
    <col min="15630" max="15630" width="5" style="72" bestFit="1" customWidth="1"/>
    <col min="15631" max="15631" width="6.5703125" style="72" bestFit="1" customWidth="1"/>
    <col min="15632" max="15632" width="7.85546875" style="72" bestFit="1" customWidth="1"/>
    <col min="15633" max="15633" width="5" style="72" bestFit="1" customWidth="1"/>
    <col min="15634" max="15634" width="6.5703125" style="72" bestFit="1" customWidth="1"/>
    <col min="15635" max="15635" width="7.85546875" style="72" bestFit="1" customWidth="1"/>
    <col min="15636" max="15636" width="5" style="72" bestFit="1" customWidth="1"/>
    <col min="15637" max="15637" width="6.5703125" style="72" bestFit="1" customWidth="1"/>
    <col min="15638" max="15638" width="7.85546875" style="72" bestFit="1" customWidth="1"/>
    <col min="15639" max="15639" width="5" style="72" bestFit="1" customWidth="1"/>
    <col min="15640" max="15640" width="6.5703125" style="72" bestFit="1" customWidth="1"/>
    <col min="15641" max="15641" width="7.85546875" style="72" bestFit="1" customWidth="1"/>
    <col min="15642" max="15642" width="5" style="72" bestFit="1" customWidth="1"/>
    <col min="15643" max="15643" width="6.5703125" style="72" bestFit="1" customWidth="1"/>
    <col min="15644" max="15644" width="7.85546875" style="72" bestFit="1" customWidth="1"/>
    <col min="15645" max="15645" width="5" style="72" bestFit="1" customWidth="1"/>
    <col min="15646" max="15646" width="6.5703125" style="72" bestFit="1" customWidth="1"/>
    <col min="15647" max="15647" width="7.85546875" style="72" bestFit="1" customWidth="1"/>
    <col min="15648" max="15872" width="9.140625" style="72"/>
    <col min="15873" max="15873" width="15.140625" style="72" bestFit="1" customWidth="1"/>
    <col min="15874" max="15874" width="5" style="72" bestFit="1" customWidth="1"/>
    <col min="15875" max="15875" width="6.5703125" style="72" bestFit="1" customWidth="1"/>
    <col min="15876" max="15876" width="5.7109375" style="72" customWidth="1"/>
    <col min="15877" max="15877" width="5" style="72" bestFit="1" customWidth="1"/>
    <col min="15878" max="15878" width="6.5703125" style="72" bestFit="1" customWidth="1"/>
    <col min="15879" max="15879" width="6.5703125" style="72" customWidth="1"/>
    <col min="15880" max="15880" width="5" style="72" bestFit="1" customWidth="1"/>
    <col min="15881" max="15881" width="6.5703125" style="72" bestFit="1" customWidth="1"/>
    <col min="15882" max="15882" width="7.85546875" style="72" bestFit="1" customWidth="1"/>
    <col min="15883" max="15883" width="5" style="72" bestFit="1" customWidth="1"/>
    <col min="15884" max="15884" width="6.5703125" style="72" bestFit="1" customWidth="1"/>
    <col min="15885" max="15885" width="7.85546875" style="72" bestFit="1" customWidth="1"/>
    <col min="15886" max="15886" width="5" style="72" bestFit="1" customWidth="1"/>
    <col min="15887" max="15887" width="6.5703125" style="72" bestFit="1" customWidth="1"/>
    <col min="15888" max="15888" width="7.85546875" style="72" bestFit="1" customWidth="1"/>
    <col min="15889" max="15889" width="5" style="72" bestFit="1" customWidth="1"/>
    <col min="15890" max="15890" width="6.5703125" style="72" bestFit="1" customWidth="1"/>
    <col min="15891" max="15891" width="7.85546875" style="72" bestFit="1" customWidth="1"/>
    <col min="15892" max="15892" width="5" style="72" bestFit="1" customWidth="1"/>
    <col min="15893" max="15893" width="6.5703125" style="72" bestFit="1" customWidth="1"/>
    <col min="15894" max="15894" width="7.85546875" style="72" bestFit="1" customWidth="1"/>
    <col min="15895" max="15895" width="5" style="72" bestFit="1" customWidth="1"/>
    <col min="15896" max="15896" width="6.5703125" style="72" bestFit="1" customWidth="1"/>
    <col min="15897" max="15897" width="7.85546875" style="72" bestFit="1" customWidth="1"/>
    <col min="15898" max="15898" width="5" style="72" bestFit="1" customWidth="1"/>
    <col min="15899" max="15899" width="6.5703125" style="72" bestFit="1" customWidth="1"/>
    <col min="15900" max="15900" width="7.85546875" style="72" bestFit="1" customWidth="1"/>
    <col min="15901" max="15901" width="5" style="72" bestFit="1" customWidth="1"/>
    <col min="15902" max="15902" width="6.5703125" style="72" bestFit="1" customWidth="1"/>
    <col min="15903" max="15903" width="7.85546875" style="72" bestFit="1" customWidth="1"/>
    <col min="15904" max="16128" width="9.140625" style="72"/>
    <col min="16129" max="16129" width="15.140625" style="72" bestFit="1" customWidth="1"/>
    <col min="16130" max="16130" width="5" style="72" bestFit="1" customWidth="1"/>
    <col min="16131" max="16131" width="6.5703125" style="72" bestFit="1" customWidth="1"/>
    <col min="16132" max="16132" width="5.7109375" style="72" customWidth="1"/>
    <col min="16133" max="16133" width="5" style="72" bestFit="1" customWidth="1"/>
    <col min="16134" max="16134" width="6.5703125" style="72" bestFit="1" customWidth="1"/>
    <col min="16135" max="16135" width="6.5703125" style="72" customWidth="1"/>
    <col min="16136" max="16136" width="5" style="72" bestFit="1" customWidth="1"/>
    <col min="16137" max="16137" width="6.5703125" style="72" bestFit="1" customWidth="1"/>
    <col min="16138" max="16138" width="7.85546875" style="72" bestFit="1" customWidth="1"/>
    <col min="16139" max="16139" width="5" style="72" bestFit="1" customWidth="1"/>
    <col min="16140" max="16140" width="6.5703125" style="72" bestFit="1" customWidth="1"/>
    <col min="16141" max="16141" width="7.85546875" style="72" bestFit="1" customWidth="1"/>
    <col min="16142" max="16142" width="5" style="72" bestFit="1" customWidth="1"/>
    <col min="16143" max="16143" width="6.5703125" style="72" bestFit="1" customWidth="1"/>
    <col min="16144" max="16144" width="7.85546875" style="72" bestFit="1" customWidth="1"/>
    <col min="16145" max="16145" width="5" style="72" bestFit="1" customWidth="1"/>
    <col min="16146" max="16146" width="6.5703125" style="72" bestFit="1" customWidth="1"/>
    <col min="16147" max="16147" width="7.85546875" style="72" bestFit="1" customWidth="1"/>
    <col min="16148" max="16148" width="5" style="72" bestFit="1" customWidth="1"/>
    <col min="16149" max="16149" width="6.5703125" style="72" bestFit="1" customWidth="1"/>
    <col min="16150" max="16150" width="7.85546875" style="72" bestFit="1" customWidth="1"/>
    <col min="16151" max="16151" width="5" style="72" bestFit="1" customWidth="1"/>
    <col min="16152" max="16152" width="6.5703125" style="72" bestFit="1" customWidth="1"/>
    <col min="16153" max="16153" width="7.85546875" style="72" bestFit="1" customWidth="1"/>
    <col min="16154" max="16154" width="5" style="72" bestFit="1" customWidth="1"/>
    <col min="16155" max="16155" width="6.5703125" style="72" bestFit="1" customWidth="1"/>
    <col min="16156" max="16156" width="7.85546875" style="72" bestFit="1" customWidth="1"/>
    <col min="16157" max="16157" width="5" style="72" bestFit="1" customWidth="1"/>
    <col min="16158" max="16158" width="6.5703125" style="72" bestFit="1" customWidth="1"/>
    <col min="16159" max="16159" width="7.85546875" style="72" bestFit="1" customWidth="1"/>
    <col min="16160" max="16384" width="9.140625" style="72"/>
  </cols>
  <sheetData>
    <row r="1" spans="1:31">
      <c r="A1" s="803" t="s">
        <v>300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</row>
    <row r="2" spans="1:31">
      <c r="A2" s="213" t="s">
        <v>21</v>
      </c>
      <c r="B2" s="213">
        <v>2011</v>
      </c>
      <c r="C2" s="213" t="s">
        <v>180</v>
      </c>
      <c r="D2" s="213" t="s">
        <v>112</v>
      </c>
      <c r="E2" s="213">
        <v>2012</v>
      </c>
      <c r="F2" s="213" t="s">
        <v>180</v>
      </c>
      <c r="G2" s="213" t="s">
        <v>112</v>
      </c>
      <c r="H2" s="213">
        <v>2013</v>
      </c>
      <c r="I2" s="213" t="s">
        <v>180</v>
      </c>
      <c r="J2" s="213" t="s">
        <v>112</v>
      </c>
      <c r="K2" s="213">
        <v>2014</v>
      </c>
      <c r="L2" s="213" t="s">
        <v>180</v>
      </c>
      <c r="M2" s="213" t="s">
        <v>112</v>
      </c>
      <c r="N2" s="213">
        <v>2015</v>
      </c>
      <c r="O2" s="213" t="s">
        <v>180</v>
      </c>
      <c r="P2" s="213" t="s">
        <v>112</v>
      </c>
      <c r="Q2" s="213">
        <v>2016</v>
      </c>
      <c r="R2" s="213" t="s">
        <v>180</v>
      </c>
      <c r="S2" s="213" t="s">
        <v>112</v>
      </c>
      <c r="T2" s="213">
        <v>2017</v>
      </c>
      <c r="U2" s="213" t="s">
        <v>180</v>
      </c>
      <c r="V2" s="213" t="s">
        <v>112</v>
      </c>
      <c r="W2" s="102">
        <v>2018</v>
      </c>
      <c r="X2" s="213" t="s">
        <v>180</v>
      </c>
      <c r="Y2" s="213" t="s">
        <v>112</v>
      </c>
      <c r="Z2" s="102">
        <v>2019</v>
      </c>
      <c r="AA2" s="102" t="s">
        <v>180</v>
      </c>
      <c r="AB2" s="213" t="s">
        <v>112</v>
      </c>
      <c r="AC2" s="102">
        <v>2020</v>
      </c>
      <c r="AD2" s="213" t="s">
        <v>180</v>
      </c>
      <c r="AE2" s="216" t="s">
        <v>112</v>
      </c>
    </row>
    <row r="3" spans="1:31" ht="15" customHeight="1">
      <c r="A3" s="213" t="s">
        <v>0</v>
      </c>
      <c r="B3" s="213">
        <v>24</v>
      </c>
      <c r="C3" s="217">
        <v>12</v>
      </c>
      <c r="D3" s="218">
        <v>48</v>
      </c>
      <c r="E3" s="219">
        <v>22</v>
      </c>
      <c r="F3" s="217">
        <v>7</v>
      </c>
      <c r="G3" s="214">
        <v>30.4</v>
      </c>
      <c r="H3" s="217">
        <v>22</v>
      </c>
      <c r="I3" s="217">
        <v>7</v>
      </c>
      <c r="J3" s="214">
        <f>I3/((E3+H3)/2)*100</f>
        <v>31.818181818181817</v>
      </c>
      <c r="K3" s="217">
        <v>21</v>
      </c>
      <c r="L3" s="217">
        <v>7</v>
      </c>
      <c r="M3" s="214">
        <f>L3/((H3+K3)/2)*100</f>
        <v>32.558139534883722</v>
      </c>
      <c r="N3" s="217">
        <v>20</v>
      </c>
      <c r="O3" s="217">
        <v>7</v>
      </c>
      <c r="P3" s="214">
        <f>O3/((N3+K3)/2)*100</f>
        <v>34.146341463414636</v>
      </c>
      <c r="Q3" s="217">
        <v>19</v>
      </c>
      <c r="R3" s="220">
        <v>7</v>
      </c>
      <c r="S3" s="221">
        <f>R3/((Q3+N3)/2)*100</f>
        <v>35.897435897435898</v>
      </c>
      <c r="T3" s="217">
        <v>19</v>
      </c>
      <c r="U3" s="217">
        <v>7</v>
      </c>
      <c r="V3" s="214">
        <f>U3/((Q3+T3)/2)*100</f>
        <v>36.84210526315789</v>
      </c>
      <c r="W3" s="222">
        <v>18</v>
      </c>
      <c r="X3" s="217">
        <v>7</v>
      </c>
      <c r="Y3" s="223">
        <f>X3/((T3+W3)/2)*100</f>
        <v>37.837837837837839</v>
      </c>
      <c r="Z3" s="222">
        <v>18</v>
      </c>
      <c r="AA3" s="217">
        <v>6</v>
      </c>
      <c r="AB3" s="223">
        <f>AA3/((Z3+W3)/2)*100</f>
        <v>33.333333333333329</v>
      </c>
      <c r="AC3" s="222">
        <v>18</v>
      </c>
      <c r="AD3" s="217">
        <v>6</v>
      </c>
      <c r="AE3" s="223">
        <f>AD3/((AC3+Z3)/2)*100</f>
        <v>33.333333333333329</v>
      </c>
    </row>
    <row r="4" spans="1:31" ht="15" customHeight="1">
      <c r="A4" s="213" t="s">
        <v>1</v>
      </c>
      <c r="B4" s="224">
        <v>3</v>
      </c>
      <c r="C4" s="217">
        <v>1</v>
      </c>
      <c r="D4" s="225">
        <v>50</v>
      </c>
      <c r="E4" s="226">
        <v>0</v>
      </c>
      <c r="F4" s="217">
        <v>1</v>
      </c>
      <c r="G4" s="215">
        <v>66.7</v>
      </c>
      <c r="H4" s="227">
        <v>2</v>
      </c>
      <c r="I4" s="227">
        <v>1</v>
      </c>
      <c r="J4" s="214">
        <f t="shared" ref="J4:J31" si="0">I4/((E4+H4)/2)*100</f>
        <v>100</v>
      </c>
      <c r="K4" s="217">
        <v>2</v>
      </c>
      <c r="L4" s="217">
        <v>1</v>
      </c>
      <c r="M4" s="214">
        <f t="shared" ref="M4:M32" si="1">L4/((H4+K4)/2)*100</f>
        <v>50</v>
      </c>
      <c r="N4" s="217">
        <v>2</v>
      </c>
      <c r="O4" s="217">
        <v>1</v>
      </c>
      <c r="P4" s="214">
        <f t="shared" ref="P4:P32" si="2">O4/((N4+K4)/2)*100</f>
        <v>50</v>
      </c>
      <c r="Q4" s="217">
        <v>2</v>
      </c>
      <c r="R4" s="220">
        <v>1</v>
      </c>
      <c r="S4" s="221">
        <f t="shared" ref="S4:S32" si="3">R4/((Q4+N4)/2)*100</f>
        <v>50</v>
      </c>
      <c r="T4" s="217">
        <v>2</v>
      </c>
      <c r="U4" s="217">
        <v>1</v>
      </c>
      <c r="V4" s="214">
        <f t="shared" ref="V4:V32" si="4">U4/((Q4+T4)/2)*100</f>
        <v>50</v>
      </c>
      <c r="W4" s="222">
        <v>2</v>
      </c>
      <c r="X4" s="217">
        <v>1</v>
      </c>
      <c r="Y4" s="223">
        <f t="shared" ref="Y4:Y32" si="5">X4/((T4+W4)/2)*100</f>
        <v>50</v>
      </c>
      <c r="Z4" s="228">
        <v>2</v>
      </c>
      <c r="AA4" s="227">
        <v>1</v>
      </c>
      <c r="AB4" s="223">
        <f t="shared" ref="AB4:AB32" si="6">AA4/((Z4+W4)/2)*100</f>
        <v>50</v>
      </c>
      <c r="AC4" s="228">
        <v>2</v>
      </c>
      <c r="AD4" s="227">
        <v>1</v>
      </c>
      <c r="AE4" s="223">
        <f t="shared" ref="AE4:AE32" si="7">AD4/((AC4+Z4)/2)*100</f>
        <v>50</v>
      </c>
    </row>
    <row r="5" spans="1:31" ht="15" customHeight="1">
      <c r="A5" s="213" t="s">
        <v>2</v>
      </c>
      <c r="B5" s="224">
        <v>29</v>
      </c>
      <c r="C5" s="217">
        <v>8</v>
      </c>
      <c r="D5" s="225">
        <v>28.1</v>
      </c>
      <c r="E5" s="226">
        <v>32</v>
      </c>
      <c r="F5" s="217">
        <v>10</v>
      </c>
      <c r="G5" s="215">
        <v>32.799999999999997</v>
      </c>
      <c r="H5" s="227">
        <v>32</v>
      </c>
      <c r="I5" s="227">
        <v>10</v>
      </c>
      <c r="J5" s="214">
        <f t="shared" si="0"/>
        <v>31.25</v>
      </c>
      <c r="K5" s="217">
        <v>31</v>
      </c>
      <c r="L5" s="217">
        <v>10</v>
      </c>
      <c r="M5" s="214">
        <f t="shared" si="1"/>
        <v>31.746031746031743</v>
      </c>
      <c r="N5" s="217">
        <v>29</v>
      </c>
      <c r="O5" s="217">
        <v>10</v>
      </c>
      <c r="P5" s="214">
        <f t="shared" si="2"/>
        <v>33.333333333333329</v>
      </c>
      <c r="Q5" s="217">
        <v>28</v>
      </c>
      <c r="R5" s="220">
        <v>10</v>
      </c>
      <c r="S5" s="221">
        <f t="shared" si="3"/>
        <v>35.087719298245609</v>
      </c>
      <c r="T5" s="217">
        <v>27</v>
      </c>
      <c r="U5" s="217">
        <v>10</v>
      </c>
      <c r="V5" s="214">
        <f t="shared" si="4"/>
        <v>36.363636363636367</v>
      </c>
      <c r="W5" s="222">
        <v>26</v>
      </c>
      <c r="X5" s="217">
        <v>10</v>
      </c>
      <c r="Y5" s="223">
        <f t="shared" si="5"/>
        <v>37.735849056603776</v>
      </c>
      <c r="Z5" s="228">
        <v>26</v>
      </c>
      <c r="AA5" s="227">
        <v>9</v>
      </c>
      <c r="AB5" s="223">
        <f t="shared" si="6"/>
        <v>34.615384615384613</v>
      </c>
      <c r="AC5" s="228">
        <v>26</v>
      </c>
      <c r="AD5" s="227">
        <v>9</v>
      </c>
      <c r="AE5" s="223">
        <f t="shared" si="7"/>
        <v>34.615384615384613</v>
      </c>
    </row>
    <row r="6" spans="1:31" ht="15" customHeight="1">
      <c r="A6" s="213" t="s">
        <v>3</v>
      </c>
      <c r="B6" s="224">
        <v>32</v>
      </c>
      <c r="C6" s="217">
        <v>14</v>
      </c>
      <c r="D6" s="225">
        <v>44.4</v>
      </c>
      <c r="E6" s="226">
        <v>27</v>
      </c>
      <c r="F6" s="217">
        <v>17</v>
      </c>
      <c r="G6" s="215">
        <v>57.6</v>
      </c>
      <c r="H6" s="227">
        <v>27</v>
      </c>
      <c r="I6" s="227">
        <v>14</v>
      </c>
      <c r="J6" s="214">
        <f t="shared" si="0"/>
        <v>51.851851851851848</v>
      </c>
      <c r="K6" s="217">
        <v>26</v>
      </c>
      <c r="L6" s="217">
        <v>14</v>
      </c>
      <c r="M6" s="214">
        <f t="shared" si="1"/>
        <v>52.830188679245282</v>
      </c>
      <c r="N6" s="217">
        <v>25</v>
      </c>
      <c r="O6" s="217">
        <v>14</v>
      </c>
      <c r="P6" s="214">
        <f t="shared" si="2"/>
        <v>54.901960784313729</v>
      </c>
      <c r="Q6" s="217">
        <v>24</v>
      </c>
      <c r="R6" s="220">
        <v>13</v>
      </c>
      <c r="S6" s="221">
        <f t="shared" si="3"/>
        <v>53.061224489795919</v>
      </c>
      <c r="T6" s="217">
        <v>23</v>
      </c>
      <c r="U6" s="217">
        <v>12</v>
      </c>
      <c r="V6" s="214">
        <f t="shared" si="4"/>
        <v>51.063829787234042</v>
      </c>
      <c r="W6" s="222">
        <v>22</v>
      </c>
      <c r="X6" s="217">
        <v>11</v>
      </c>
      <c r="Y6" s="223">
        <f t="shared" si="5"/>
        <v>48.888888888888886</v>
      </c>
      <c r="Z6" s="228">
        <v>22</v>
      </c>
      <c r="AA6" s="227">
        <v>11</v>
      </c>
      <c r="AB6" s="223">
        <f t="shared" si="6"/>
        <v>50</v>
      </c>
      <c r="AC6" s="228">
        <v>22</v>
      </c>
      <c r="AD6" s="227">
        <v>11</v>
      </c>
      <c r="AE6" s="223">
        <f t="shared" si="7"/>
        <v>50</v>
      </c>
    </row>
    <row r="7" spans="1:31" ht="15" customHeight="1">
      <c r="A7" s="213" t="s">
        <v>4</v>
      </c>
      <c r="B7" s="224">
        <v>9</v>
      </c>
      <c r="C7" s="217">
        <v>10</v>
      </c>
      <c r="D7" s="225">
        <v>76.900000000000006</v>
      </c>
      <c r="E7" s="226">
        <v>9</v>
      </c>
      <c r="F7" s="217">
        <v>8</v>
      </c>
      <c r="G7" s="215">
        <v>88.9</v>
      </c>
      <c r="H7" s="227">
        <v>9</v>
      </c>
      <c r="I7" s="227">
        <v>5</v>
      </c>
      <c r="J7" s="214">
        <f t="shared" si="0"/>
        <v>55.555555555555557</v>
      </c>
      <c r="K7" s="217">
        <v>9</v>
      </c>
      <c r="L7" s="217">
        <v>5</v>
      </c>
      <c r="M7" s="214">
        <f t="shared" si="1"/>
        <v>55.555555555555557</v>
      </c>
      <c r="N7" s="217">
        <v>8</v>
      </c>
      <c r="O7" s="217">
        <v>5</v>
      </c>
      <c r="P7" s="214">
        <f t="shared" si="2"/>
        <v>58.82352941176471</v>
      </c>
      <c r="Q7" s="217">
        <v>8</v>
      </c>
      <c r="R7" s="220">
        <v>5</v>
      </c>
      <c r="S7" s="221">
        <f t="shared" si="3"/>
        <v>62.5</v>
      </c>
      <c r="T7" s="217">
        <v>8</v>
      </c>
      <c r="U7" s="217">
        <v>5</v>
      </c>
      <c r="V7" s="214">
        <f t="shared" si="4"/>
        <v>62.5</v>
      </c>
      <c r="W7" s="222">
        <v>7</v>
      </c>
      <c r="X7" s="217">
        <v>4</v>
      </c>
      <c r="Y7" s="223">
        <f t="shared" si="5"/>
        <v>53.333333333333336</v>
      </c>
      <c r="Z7" s="228">
        <v>7</v>
      </c>
      <c r="AA7" s="227">
        <v>4</v>
      </c>
      <c r="AB7" s="223">
        <f t="shared" si="6"/>
        <v>57.142857142857139</v>
      </c>
      <c r="AC7" s="228">
        <v>7</v>
      </c>
      <c r="AD7" s="227">
        <v>4</v>
      </c>
      <c r="AE7" s="223">
        <f t="shared" si="7"/>
        <v>57.142857142857139</v>
      </c>
    </row>
    <row r="8" spans="1:31" ht="15" customHeight="1">
      <c r="A8" s="213" t="s">
        <v>5</v>
      </c>
      <c r="B8" s="224">
        <v>81</v>
      </c>
      <c r="C8" s="217">
        <v>33</v>
      </c>
      <c r="D8" s="225">
        <v>40</v>
      </c>
      <c r="E8" s="226">
        <v>77</v>
      </c>
      <c r="F8" s="217">
        <v>37</v>
      </c>
      <c r="G8" s="215">
        <v>46.8</v>
      </c>
      <c r="H8" s="227">
        <v>77</v>
      </c>
      <c r="I8" s="227">
        <v>35</v>
      </c>
      <c r="J8" s="214">
        <f t="shared" si="0"/>
        <v>45.454545454545453</v>
      </c>
      <c r="K8" s="217">
        <v>73</v>
      </c>
      <c r="L8" s="217">
        <v>35</v>
      </c>
      <c r="M8" s="214">
        <f t="shared" si="1"/>
        <v>46.666666666666664</v>
      </c>
      <c r="N8" s="217">
        <v>70</v>
      </c>
      <c r="O8" s="217">
        <v>34</v>
      </c>
      <c r="P8" s="214">
        <f t="shared" si="2"/>
        <v>47.552447552447553</v>
      </c>
      <c r="Q8" s="217">
        <v>68</v>
      </c>
      <c r="R8" s="220">
        <v>33</v>
      </c>
      <c r="S8" s="221">
        <f t="shared" si="3"/>
        <v>47.826086956521742</v>
      </c>
      <c r="T8" s="217">
        <v>65</v>
      </c>
      <c r="U8" s="217">
        <v>32</v>
      </c>
      <c r="V8" s="214">
        <f t="shared" si="4"/>
        <v>48.120300751879697</v>
      </c>
      <c r="W8" s="222">
        <v>62</v>
      </c>
      <c r="X8" s="217">
        <v>31</v>
      </c>
      <c r="Y8" s="223">
        <f t="shared" si="5"/>
        <v>48.818897637795274</v>
      </c>
      <c r="Z8" s="228">
        <v>62</v>
      </c>
      <c r="AA8" s="227">
        <v>30</v>
      </c>
      <c r="AB8" s="223">
        <f t="shared" si="6"/>
        <v>48.387096774193552</v>
      </c>
      <c r="AC8" s="228">
        <v>62</v>
      </c>
      <c r="AD8" s="227">
        <v>30</v>
      </c>
      <c r="AE8" s="223">
        <f t="shared" si="7"/>
        <v>48.387096774193552</v>
      </c>
    </row>
    <row r="9" spans="1:31" ht="15" customHeight="1">
      <c r="A9" s="213" t="s">
        <v>6</v>
      </c>
      <c r="B9" s="224">
        <v>40</v>
      </c>
      <c r="C9" s="217">
        <v>3</v>
      </c>
      <c r="D9" s="225">
        <v>8.8000000000000007</v>
      </c>
      <c r="E9" s="226">
        <v>34</v>
      </c>
      <c r="F9" s="217">
        <v>12</v>
      </c>
      <c r="G9" s="215">
        <v>32.4</v>
      </c>
      <c r="H9" s="227">
        <v>34</v>
      </c>
      <c r="I9" s="227">
        <v>13</v>
      </c>
      <c r="J9" s="214">
        <f t="shared" si="0"/>
        <v>38.235294117647058</v>
      </c>
      <c r="K9" s="217">
        <v>32</v>
      </c>
      <c r="L9" s="217">
        <v>13</v>
      </c>
      <c r="M9" s="214">
        <f t="shared" si="1"/>
        <v>39.393939393939391</v>
      </c>
      <c r="N9" s="217">
        <v>31</v>
      </c>
      <c r="O9" s="217">
        <v>13</v>
      </c>
      <c r="P9" s="214">
        <f t="shared" si="2"/>
        <v>41.269841269841265</v>
      </c>
      <c r="Q9" s="217">
        <v>30</v>
      </c>
      <c r="R9" s="220">
        <v>13</v>
      </c>
      <c r="S9" s="221">
        <f t="shared" si="3"/>
        <v>42.622950819672127</v>
      </c>
      <c r="T9" s="217">
        <v>29</v>
      </c>
      <c r="U9" s="217">
        <v>13</v>
      </c>
      <c r="V9" s="214">
        <f t="shared" si="4"/>
        <v>44.067796610169488</v>
      </c>
      <c r="W9" s="222">
        <v>27</v>
      </c>
      <c r="X9" s="217">
        <v>13</v>
      </c>
      <c r="Y9" s="223">
        <f t="shared" si="5"/>
        <v>46.428571428571431</v>
      </c>
      <c r="Z9" s="228">
        <v>27</v>
      </c>
      <c r="AA9" s="227">
        <v>12</v>
      </c>
      <c r="AB9" s="223">
        <f t="shared" si="6"/>
        <v>44.444444444444443</v>
      </c>
      <c r="AC9" s="228">
        <v>27</v>
      </c>
      <c r="AD9" s="227">
        <v>12</v>
      </c>
      <c r="AE9" s="223">
        <f t="shared" si="7"/>
        <v>44.444444444444443</v>
      </c>
    </row>
    <row r="10" spans="1:31" ht="15" customHeight="1">
      <c r="A10" s="213" t="s">
        <v>8</v>
      </c>
      <c r="B10" s="224">
        <v>71</v>
      </c>
      <c r="C10" s="217">
        <v>36</v>
      </c>
      <c r="D10" s="225">
        <v>49.7</v>
      </c>
      <c r="E10" s="226">
        <v>85</v>
      </c>
      <c r="F10" s="217">
        <v>31</v>
      </c>
      <c r="G10" s="215">
        <v>39.700000000000003</v>
      </c>
      <c r="H10" s="227">
        <v>83</v>
      </c>
      <c r="I10" s="227">
        <v>35</v>
      </c>
      <c r="J10" s="214">
        <f t="shared" si="0"/>
        <v>41.666666666666671</v>
      </c>
      <c r="K10" s="217">
        <v>81</v>
      </c>
      <c r="L10" s="217">
        <v>35</v>
      </c>
      <c r="M10" s="214">
        <f t="shared" si="1"/>
        <v>42.68292682926829</v>
      </c>
      <c r="N10" s="217">
        <v>78</v>
      </c>
      <c r="O10" s="217">
        <v>34</v>
      </c>
      <c r="P10" s="214">
        <f t="shared" si="2"/>
        <v>42.767295597484278</v>
      </c>
      <c r="Q10" s="217">
        <v>75</v>
      </c>
      <c r="R10" s="220">
        <v>33</v>
      </c>
      <c r="S10" s="221">
        <f t="shared" si="3"/>
        <v>43.137254901960787</v>
      </c>
      <c r="T10" s="217">
        <v>72</v>
      </c>
      <c r="U10" s="217">
        <v>32</v>
      </c>
      <c r="V10" s="214">
        <f t="shared" si="4"/>
        <v>43.537414965986393</v>
      </c>
      <c r="W10" s="222">
        <v>69</v>
      </c>
      <c r="X10" s="217">
        <v>31</v>
      </c>
      <c r="Y10" s="223">
        <f t="shared" si="5"/>
        <v>43.971631205673759</v>
      </c>
      <c r="Z10" s="228">
        <v>69</v>
      </c>
      <c r="AA10" s="227">
        <v>31</v>
      </c>
      <c r="AB10" s="223">
        <f t="shared" si="6"/>
        <v>44.927536231884055</v>
      </c>
      <c r="AC10" s="228">
        <v>69</v>
      </c>
      <c r="AD10" s="227">
        <v>31</v>
      </c>
      <c r="AE10" s="223">
        <f t="shared" si="7"/>
        <v>44.927536231884055</v>
      </c>
    </row>
    <row r="11" spans="1:31" ht="15" customHeight="1">
      <c r="A11" s="213" t="s">
        <v>9</v>
      </c>
      <c r="B11" s="224">
        <v>26</v>
      </c>
      <c r="C11" s="217">
        <v>3</v>
      </c>
      <c r="D11" s="225">
        <v>13.3</v>
      </c>
      <c r="E11" s="226">
        <v>24</v>
      </c>
      <c r="F11" s="217">
        <v>11</v>
      </c>
      <c r="G11" s="215">
        <v>44</v>
      </c>
      <c r="H11" s="227">
        <v>24</v>
      </c>
      <c r="I11" s="227">
        <v>11</v>
      </c>
      <c r="J11" s="214">
        <f t="shared" si="0"/>
        <v>45.833333333333329</v>
      </c>
      <c r="K11" s="217">
        <v>23</v>
      </c>
      <c r="L11" s="217">
        <v>11</v>
      </c>
      <c r="M11" s="214">
        <f t="shared" si="1"/>
        <v>46.808510638297875</v>
      </c>
      <c r="N11" s="217">
        <v>22</v>
      </c>
      <c r="O11" s="217">
        <v>11</v>
      </c>
      <c r="P11" s="214">
        <f t="shared" si="2"/>
        <v>48.888888888888886</v>
      </c>
      <c r="Q11" s="217">
        <v>21</v>
      </c>
      <c r="R11" s="220">
        <v>10</v>
      </c>
      <c r="S11" s="221">
        <f t="shared" si="3"/>
        <v>46.511627906976742</v>
      </c>
      <c r="T11" s="217">
        <v>20</v>
      </c>
      <c r="U11" s="217">
        <v>10</v>
      </c>
      <c r="V11" s="214">
        <f t="shared" si="4"/>
        <v>48.780487804878049</v>
      </c>
      <c r="W11" s="222">
        <v>19</v>
      </c>
      <c r="X11" s="217">
        <v>10</v>
      </c>
      <c r="Y11" s="223">
        <f t="shared" si="5"/>
        <v>51.282051282051277</v>
      </c>
      <c r="Z11" s="228">
        <v>19</v>
      </c>
      <c r="AA11" s="227">
        <v>10</v>
      </c>
      <c r="AB11" s="223">
        <f t="shared" si="6"/>
        <v>52.631578947368418</v>
      </c>
      <c r="AC11" s="228">
        <v>19</v>
      </c>
      <c r="AD11" s="227">
        <v>10</v>
      </c>
      <c r="AE11" s="223">
        <f t="shared" si="7"/>
        <v>52.631578947368418</v>
      </c>
    </row>
    <row r="12" spans="1:31" ht="15" customHeight="1">
      <c r="A12" s="213" t="s">
        <v>10</v>
      </c>
      <c r="B12" s="224">
        <v>9</v>
      </c>
      <c r="C12" s="217">
        <v>6</v>
      </c>
      <c r="D12" s="225">
        <v>57.1</v>
      </c>
      <c r="E12" s="226">
        <v>11</v>
      </c>
      <c r="F12" s="217">
        <v>4</v>
      </c>
      <c r="G12" s="215">
        <v>40</v>
      </c>
      <c r="H12" s="227">
        <v>11</v>
      </c>
      <c r="I12" s="227">
        <v>5</v>
      </c>
      <c r="J12" s="214">
        <f t="shared" si="0"/>
        <v>45.454545454545453</v>
      </c>
      <c r="K12" s="217">
        <v>10</v>
      </c>
      <c r="L12" s="217">
        <v>5</v>
      </c>
      <c r="M12" s="214">
        <f t="shared" si="1"/>
        <v>47.619047619047613</v>
      </c>
      <c r="N12" s="217">
        <v>10</v>
      </c>
      <c r="O12" s="217">
        <v>5</v>
      </c>
      <c r="P12" s="214">
        <f t="shared" si="2"/>
        <v>50</v>
      </c>
      <c r="Q12" s="217">
        <v>10</v>
      </c>
      <c r="R12" s="220">
        <v>5</v>
      </c>
      <c r="S12" s="221">
        <f t="shared" si="3"/>
        <v>50</v>
      </c>
      <c r="T12" s="217">
        <v>9</v>
      </c>
      <c r="U12" s="217">
        <v>5</v>
      </c>
      <c r="V12" s="214">
        <f t="shared" si="4"/>
        <v>52.631578947368418</v>
      </c>
      <c r="W12" s="222">
        <v>9</v>
      </c>
      <c r="X12" s="217">
        <v>4</v>
      </c>
      <c r="Y12" s="223">
        <f t="shared" si="5"/>
        <v>44.444444444444443</v>
      </c>
      <c r="Z12" s="228">
        <v>9</v>
      </c>
      <c r="AA12" s="227">
        <v>4</v>
      </c>
      <c r="AB12" s="223">
        <f t="shared" si="6"/>
        <v>44.444444444444443</v>
      </c>
      <c r="AC12" s="228">
        <v>9</v>
      </c>
      <c r="AD12" s="227">
        <v>4</v>
      </c>
      <c r="AE12" s="223">
        <f t="shared" si="7"/>
        <v>44.444444444444443</v>
      </c>
    </row>
    <row r="13" spans="1:31" ht="15" customHeight="1">
      <c r="A13" s="213" t="s">
        <v>11</v>
      </c>
      <c r="B13" s="224">
        <v>38</v>
      </c>
      <c r="C13" s="217">
        <v>9</v>
      </c>
      <c r="D13" s="225">
        <v>23.1</v>
      </c>
      <c r="E13" s="226">
        <v>42</v>
      </c>
      <c r="F13" s="217">
        <v>11</v>
      </c>
      <c r="G13" s="215">
        <v>27.5</v>
      </c>
      <c r="H13" s="227">
        <v>42</v>
      </c>
      <c r="I13" s="227">
        <v>14</v>
      </c>
      <c r="J13" s="214">
        <f t="shared" si="0"/>
        <v>33.333333333333329</v>
      </c>
      <c r="K13" s="217">
        <v>40</v>
      </c>
      <c r="L13" s="217">
        <v>14</v>
      </c>
      <c r="M13" s="214">
        <f t="shared" si="1"/>
        <v>34.146341463414636</v>
      </c>
      <c r="N13" s="217">
        <v>38</v>
      </c>
      <c r="O13" s="217">
        <v>14</v>
      </c>
      <c r="P13" s="214">
        <f t="shared" si="2"/>
        <v>35.897435897435898</v>
      </c>
      <c r="Q13" s="217">
        <v>37</v>
      </c>
      <c r="R13" s="220">
        <v>14</v>
      </c>
      <c r="S13" s="221">
        <f t="shared" si="3"/>
        <v>37.333333333333336</v>
      </c>
      <c r="T13" s="217">
        <v>35</v>
      </c>
      <c r="U13" s="217">
        <v>14</v>
      </c>
      <c r="V13" s="214">
        <f t="shared" si="4"/>
        <v>38.888888888888893</v>
      </c>
      <c r="W13" s="222">
        <v>34</v>
      </c>
      <c r="X13" s="217">
        <v>14</v>
      </c>
      <c r="Y13" s="223">
        <f t="shared" si="5"/>
        <v>40.579710144927539</v>
      </c>
      <c r="Z13" s="228">
        <v>34</v>
      </c>
      <c r="AA13" s="227">
        <v>14</v>
      </c>
      <c r="AB13" s="223">
        <f t="shared" si="6"/>
        <v>41.17647058823529</v>
      </c>
      <c r="AC13" s="228">
        <v>34</v>
      </c>
      <c r="AD13" s="227">
        <v>14</v>
      </c>
      <c r="AE13" s="223">
        <f t="shared" si="7"/>
        <v>41.17647058823529</v>
      </c>
    </row>
    <row r="14" spans="1:31" ht="15" customHeight="1">
      <c r="A14" s="213" t="s">
        <v>171</v>
      </c>
      <c r="B14" s="224">
        <v>35</v>
      </c>
      <c r="C14" s="217">
        <v>9</v>
      </c>
      <c r="D14" s="225">
        <v>27.7</v>
      </c>
      <c r="E14" s="226">
        <v>37</v>
      </c>
      <c r="F14" s="217">
        <v>13</v>
      </c>
      <c r="G14" s="215">
        <v>36.1</v>
      </c>
      <c r="H14" s="227">
        <v>36</v>
      </c>
      <c r="I14" s="227">
        <v>12</v>
      </c>
      <c r="J14" s="214">
        <f t="shared" si="0"/>
        <v>32.87671232876712</v>
      </c>
      <c r="K14" s="217">
        <v>35</v>
      </c>
      <c r="L14" s="217">
        <v>12</v>
      </c>
      <c r="M14" s="214">
        <f t="shared" si="1"/>
        <v>33.802816901408448</v>
      </c>
      <c r="N14" s="217">
        <v>34</v>
      </c>
      <c r="O14" s="217">
        <v>12</v>
      </c>
      <c r="P14" s="214">
        <f t="shared" si="2"/>
        <v>34.782608695652172</v>
      </c>
      <c r="Q14" s="217">
        <v>32</v>
      </c>
      <c r="R14" s="220">
        <v>12</v>
      </c>
      <c r="S14" s="221">
        <f t="shared" si="3"/>
        <v>36.363636363636367</v>
      </c>
      <c r="T14" s="217">
        <v>31</v>
      </c>
      <c r="U14" s="217">
        <v>12</v>
      </c>
      <c r="V14" s="214">
        <f t="shared" si="4"/>
        <v>38.095238095238095</v>
      </c>
      <c r="W14" s="222">
        <v>30</v>
      </c>
      <c r="X14" s="217">
        <v>12</v>
      </c>
      <c r="Y14" s="223">
        <f t="shared" si="5"/>
        <v>39.344262295081968</v>
      </c>
      <c r="Z14" s="228">
        <v>30</v>
      </c>
      <c r="AA14" s="227">
        <v>12</v>
      </c>
      <c r="AB14" s="223">
        <f t="shared" si="6"/>
        <v>40</v>
      </c>
      <c r="AC14" s="228">
        <v>30</v>
      </c>
      <c r="AD14" s="227">
        <v>12</v>
      </c>
      <c r="AE14" s="223">
        <f t="shared" si="7"/>
        <v>40</v>
      </c>
    </row>
    <row r="15" spans="1:31" ht="15" customHeight="1">
      <c r="A15" s="213" t="s">
        <v>14</v>
      </c>
      <c r="B15" s="224">
        <v>0</v>
      </c>
      <c r="C15" s="217">
        <v>2</v>
      </c>
      <c r="D15" s="225"/>
      <c r="E15" s="226">
        <v>1</v>
      </c>
      <c r="F15" s="217">
        <v>0</v>
      </c>
      <c r="G15" s="215"/>
      <c r="H15" s="227">
        <v>1</v>
      </c>
      <c r="I15" s="227"/>
      <c r="J15" s="214">
        <f t="shared" si="0"/>
        <v>0</v>
      </c>
      <c r="K15" s="217">
        <v>1</v>
      </c>
      <c r="L15" s="217"/>
      <c r="M15" s="214">
        <f t="shared" si="1"/>
        <v>0</v>
      </c>
      <c r="N15" s="217">
        <v>1</v>
      </c>
      <c r="O15" s="217"/>
      <c r="P15" s="214">
        <f t="shared" si="2"/>
        <v>0</v>
      </c>
      <c r="Q15" s="217">
        <v>1</v>
      </c>
      <c r="R15" s="220"/>
      <c r="S15" s="221">
        <f t="shared" si="3"/>
        <v>0</v>
      </c>
      <c r="T15" s="217">
        <v>1</v>
      </c>
      <c r="U15" s="217"/>
      <c r="V15" s="214">
        <f t="shared" si="4"/>
        <v>0</v>
      </c>
      <c r="W15" s="222">
        <v>1</v>
      </c>
      <c r="X15" s="217"/>
      <c r="Y15" s="223">
        <f t="shared" si="5"/>
        <v>0</v>
      </c>
      <c r="Z15" s="228">
        <v>1</v>
      </c>
      <c r="AA15" s="227"/>
      <c r="AB15" s="223">
        <f t="shared" si="6"/>
        <v>0</v>
      </c>
      <c r="AC15" s="228">
        <v>1</v>
      </c>
      <c r="AD15" s="227"/>
      <c r="AE15" s="223">
        <f t="shared" si="7"/>
        <v>0</v>
      </c>
    </row>
    <row r="16" spans="1:31" ht="15" customHeight="1">
      <c r="A16" s="213" t="s">
        <v>15</v>
      </c>
      <c r="B16" s="224">
        <v>43</v>
      </c>
      <c r="C16" s="217">
        <v>14</v>
      </c>
      <c r="D16" s="225">
        <v>29.8</v>
      </c>
      <c r="E16" s="226">
        <v>43</v>
      </c>
      <c r="F16" s="217">
        <v>10</v>
      </c>
      <c r="G16" s="215">
        <v>23.3</v>
      </c>
      <c r="H16" s="227">
        <v>43</v>
      </c>
      <c r="I16" s="227">
        <v>11</v>
      </c>
      <c r="J16" s="214">
        <f t="shared" si="0"/>
        <v>25.581395348837212</v>
      </c>
      <c r="K16" s="217">
        <v>41</v>
      </c>
      <c r="L16" s="217">
        <v>11</v>
      </c>
      <c r="M16" s="214">
        <f t="shared" si="1"/>
        <v>26.190476190476193</v>
      </c>
      <c r="N16" s="217">
        <v>39</v>
      </c>
      <c r="O16" s="217">
        <v>11</v>
      </c>
      <c r="P16" s="214">
        <f t="shared" si="2"/>
        <v>27.500000000000004</v>
      </c>
      <c r="Q16" s="217">
        <v>38</v>
      </c>
      <c r="R16" s="220">
        <v>11</v>
      </c>
      <c r="S16" s="221">
        <f t="shared" si="3"/>
        <v>28.571428571428569</v>
      </c>
      <c r="T16" s="217">
        <v>36</v>
      </c>
      <c r="U16" s="217">
        <v>11</v>
      </c>
      <c r="V16" s="214">
        <f t="shared" si="4"/>
        <v>29.72972972972973</v>
      </c>
      <c r="W16" s="222">
        <v>35</v>
      </c>
      <c r="X16" s="217">
        <v>11</v>
      </c>
      <c r="Y16" s="223">
        <f t="shared" si="5"/>
        <v>30.985915492957744</v>
      </c>
      <c r="Z16" s="228">
        <v>35</v>
      </c>
      <c r="AA16" s="227">
        <v>11</v>
      </c>
      <c r="AB16" s="223">
        <f t="shared" si="6"/>
        <v>31.428571428571427</v>
      </c>
      <c r="AC16" s="228">
        <v>35</v>
      </c>
      <c r="AD16" s="227">
        <v>11</v>
      </c>
      <c r="AE16" s="223">
        <f t="shared" si="7"/>
        <v>31.428571428571427</v>
      </c>
    </row>
    <row r="17" spans="1:31" ht="15" customHeight="1">
      <c r="A17" s="213" t="s">
        <v>172</v>
      </c>
      <c r="B17" s="224">
        <v>4</v>
      </c>
      <c r="C17" s="217">
        <v>2</v>
      </c>
      <c r="D17" s="225">
        <v>57.1</v>
      </c>
      <c r="E17" s="226">
        <v>9</v>
      </c>
      <c r="F17" s="217">
        <v>0</v>
      </c>
      <c r="G17" s="215">
        <v>0</v>
      </c>
      <c r="H17" s="227">
        <v>9</v>
      </c>
      <c r="I17" s="227">
        <v>2</v>
      </c>
      <c r="J17" s="214">
        <f t="shared" si="0"/>
        <v>22.222222222222221</v>
      </c>
      <c r="K17" s="217">
        <v>9</v>
      </c>
      <c r="L17" s="217">
        <v>2</v>
      </c>
      <c r="M17" s="214">
        <f t="shared" si="1"/>
        <v>22.222222222222221</v>
      </c>
      <c r="N17" s="217">
        <v>8</v>
      </c>
      <c r="O17" s="217">
        <v>2</v>
      </c>
      <c r="P17" s="214">
        <f t="shared" si="2"/>
        <v>23.52941176470588</v>
      </c>
      <c r="Q17" s="217">
        <v>8</v>
      </c>
      <c r="R17" s="220">
        <v>2</v>
      </c>
      <c r="S17" s="221">
        <f t="shared" si="3"/>
        <v>25</v>
      </c>
      <c r="T17" s="217">
        <v>8</v>
      </c>
      <c r="U17" s="217">
        <v>2</v>
      </c>
      <c r="V17" s="214">
        <f t="shared" si="4"/>
        <v>25</v>
      </c>
      <c r="W17" s="222">
        <v>7</v>
      </c>
      <c r="X17" s="217">
        <v>2</v>
      </c>
      <c r="Y17" s="223">
        <f t="shared" si="5"/>
        <v>26.666666666666668</v>
      </c>
      <c r="Z17" s="228">
        <v>7</v>
      </c>
      <c r="AA17" s="227">
        <v>2</v>
      </c>
      <c r="AB17" s="223">
        <f t="shared" si="6"/>
        <v>28.571428571428569</v>
      </c>
      <c r="AC17" s="228">
        <v>7</v>
      </c>
      <c r="AD17" s="227">
        <v>2</v>
      </c>
      <c r="AE17" s="223">
        <f t="shared" si="7"/>
        <v>28.571428571428569</v>
      </c>
    </row>
    <row r="18" spans="1:31" ht="15" customHeight="1">
      <c r="A18" s="213" t="s">
        <v>173</v>
      </c>
      <c r="B18" s="224">
        <v>14</v>
      </c>
      <c r="C18" s="217">
        <v>13</v>
      </c>
      <c r="D18" s="225">
        <v>76.5</v>
      </c>
      <c r="E18" s="226">
        <v>21</v>
      </c>
      <c r="F18" s="217">
        <v>2</v>
      </c>
      <c r="G18" s="215">
        <v>11.4</v>
      </c>
      <c r="H18" s="227">
        <v>21</v>
      </c>
      <c r="I18" s="227">
        <v>4</v>
      </c>
      <c r="J18" s="214">
        <f t="shared" si="0"/>
        <v>19.047619047619047</v>
      </c>
      <c r="K18" s="217">
        <v>20</v>
      </c>
      <c r="L18" s="217">
        <v>4</v>
      </c>
      <c r="M18" s="214">
        <f t="shared" si="1"/>
        <v>19.512195121951219</v>
      </c>
      <c r="N18" s="217">
        <v>19</v>
      </c>
      <c r="O18" s="217">
        <v>4</v>
      </c>
      <c r="P18" s="214">
        <f t="shared" si="2"/>
        <v>20.512820512820511</v>
      </c>
      <c r="Q18" s="217">
        <v>18</v>
      </c>
      <c r="R18" s="220">
        <v>4</v>
      </c>
      <c r="S18" s="221">
        <f t="shared" si="3"/>
        <v>21.621621621621621</v>
      </c>
      <c r="T18" s="217">
        <v>18</v>
      </c>
      <c r="U18" s="217">
        <v>4</v>
      </c>
      <c r="V18" s="214">
        <f t="shared" si="4"/>
        <v>22.222222222222221</v>
      </c>
      <c r="W18" s="222">
        <v>17</v>
      </c>
      <c r="X18" s="217">
        <v>4</v>
      </c>
      <c r="Y18" s="223">
        <f t="shared" si="5"/>
        <v>22.857142857142858</v>
      </c>
      <c r="Z18" s="228">
        <v>17</v>
      </c>
      <c r="AA18" s="227">
        <v>4</v>
      </c>
      <c r="AB18" s="223">
        <f t="shared" si="6"/>
        <v>23.52941176470588</v>
      </c>
      <c r="AC18" s="228">
        <v>17</v>
      </c>
      <c r="AD18" s="227">
        <v>4</v>
      </c>
      <c r="AE18" s="223">
        <f t="shared" si="7"/>
        <v>23.52941176470588</v>
      </c>
    </row>
    <row r="19" spans="1:31" ht="15" customHeight="1">
      <c r="A19" s="213" t="s">
        <v>17</v>
      </c>
      <c r="B19" s="224">
        <v>78</v>
      </c>
      <c r="C19" s="217">
        <v>20</v>
      </c>
      <c r="D19" s="225">
        <v>26.5</v>
      </c>
      <c r="E19" s="226">
        <v>80</v>
      </c>
      <c r="F19" s="217">
        <v>33</v>
      </c>
      <c r="G19" s="215">
        <v>41.8</v>
      </c>
      <c r="H19" s="227">
        <v>79</v>
      </c>
      <c r="I19" s="227">
        <v>32</v>
      </c>
      <c r="J19" s="214">
        <f t="shared" si="0"/>
        <v>40.25157232704403</v>
      </c>
      <c r="K19" s="217">
        <v>76</v>
      </c>
      <c r="L19" s="217">
        <v>32</v>
      </c>
      <c r="M19" s="214">
        <f t="shared" si="1"/>
        <v>41.29032258064516</v>
      </c>
      <c r="N19" s="217">
        <v>73</v>
      </c>
      <c r="O19" s="217">
        <v>31</v>
      </c>
      <c r="P19" s="214">
        <f t="shared" si="2"/>
        <v>41.61073825503356</v>
      </c>
      <c r="Q19" s="217">
        <v>70</v>
      </c>
      <c r="R19" s="220">
        <v>30</v>
      </c>
      <c r="S19" s="221">
        <f t="shared" si="3"/>
        <v>41.95804195804196</v>
      </c>
      <c r="T19" s="217">
        <v>67</v>
      </c>
      <c r="U19" s="217">
        <v>29</v>
      </c>
      <c r="V19" s="214">
        <f t="shared" si="4"/>
        <v>42.335766423357661</v>
      </c>
      <c r="W19" s="222">
        <v>65</v>
      </c>
      <c r="X19" s="217">
        <v>28</v>
      </c>
      <c r="Y19" s="223">
        <f t="shared" si="5"/>
        <v>42.424242424242422</v>
      </c>
      <c r="Z19" s="228">
        <v>65</v>
      </c>
      <c r="AA19" s="227">
        <v>28</v>
      </c>
      <c r="AB19" s="223">
        <f t="shared" si="6"/>
        <v>43.07692307692308</v>
      </c>
      <c r="AC19" s="228">
        <v>65</v>
      </c>
      <c r="AD19" s="227">
        <v>28</v>
      </c>
      <c r="AE19" s="223">
        <f t="shared" si="7"/>
        <v>43.07692307692308</v>
      </c>
    </row>
    <row r="20" spans="1:31" ht="15" customHeight="1">
      <c r="A20" s="213" t="s">
        <v>19</v>
      </c>
      <c r="B20" s="224">
        <v>31</v>
      </c>
      <c r="C20" s="217">
        <v>10</v>
      </c>
      <c r="D20" s="225">
        <v>36.4</v>
      </c>
      <c r="E20" s="226">
        <v>29</v>
      </c>
      <c r="F20" s="217">
        <v>15</v>
      </c>
      <c r="G20" s="215">
        <v>50</v>
      </c>
      <c r="H20" s="227">
        <v>29</v>
      </c>
      <c r="I20" s="227">
        <v>14</v>
      </c>
      <c r="J20" s="214">
        <f t="shared" si="0"/>
        <v>48.275862068965516</v>
      </c>
      <c r="K20" s="217">
        <v>28</v>
      </c>
      <c r="L20" s="217">
        <v>14</v>
      </c>
      <c r="M20" s="214">
        <f t="shared" si="1"/>
        <v>49.122807017543856</v>
      </c>
      <c r="N20" s="217">
        <v>27</v>
      </c>
      <c r="O20" s="217">
        <v>14</v>
      </c>
      <c r="P20" s="214">
        <f t="shared" si="2"/>
        <v>50.909090909090907</v>
      </c>
      <c r="Q20" s="217">
        <v>25</v>
      </c>
      <c r="R20" s="220">
        <v>13</v>
      </c>
      <c r="S20" s="221">
        <f t="shared" si="3"/>
        <v>50</v>
      </c>
      <c r="T20" s="217">
        <v>24</v>
      </c>
      <c r="U20" s="217">
        <v>13</v>
      </c>
      <c r="V20" s="214">
        <f t="shared" si="4"/>
        <v>53.061224489795919</v>
      </c>
      <c r="W20" s="222">
        <v>23</v>
      </c>
      <c r="X20" s="217">
        <v>12</v>
      </c>
      <c r="Y20" s="223">
        <f t="shared" si="5"/>
        <v>51.063829787234042</v>
      </c>
      <c r="Z20" s="228">
        <v>23</v>
      </c>
      <c r="AA20" s="227">
        <v>12</v>
      </c>
      <c r="AB20" s="223">
        <f t="shared" si="6"/>
        <v>52.173913043478258</v>
      </c>
      <c r="AC20" s="228">
        <v>23</v>
      </c>
      <c r="AD20" s="227">
        <v>12</v>
      </c>
      <c r="AE20" s="223">
        <f t="shared" si="7"/>
        <v>52.173913043478258</v>
      </c>
    </row>
    <row r="21" spans="1:31" ht="15" customHeight="1">
      <c r="A21" s="213" t="s">
        <v>7</v>
      </c>
      <c r="B21" s="224">
        <v>82</v>
      </c>
      <c r="C21" s="217">
        <v>29</v>
      </c>
      <c r="D21" s="225">
        <v>37.200000000000003</v>
      </c>
      <c r="E21" s="226">
        <v>74</v>
      </c>
      <c r="F21" s="217">
        <v>32</v>
      </c>
      <c r="G21" s="215">
        <v>41</v>
      </c>
      <c r="H21" s="227">
        <v>73</v>
      </c>
      <c r="I21" s="227">
        <v>31</v>
      </c>
      <c r="J21" s="214">
        <f t="shared" si="0"/>
        <v>42.176870748299322</v>
      </c>
      <c r="K21" s="217">
        <v>71</v>
      </c>
      <c r="L21" s="217">
        <v>31</v>
      </c>
      <c r="M21" s="214">
        <f t="shared" si="1"/>
        <v>43.055555555555557</v>
      </c>
      <c r="N21" s="217">
        <v>68</v>
      </c>
      <c r="O21" s="217">
        <v>30</v>
      </c>
      <c r="P21" s="214">
        <f t="shared" si="2"/>
        <v>43.165467625899282</v>
      </c>
      <c r="Q21" s="217">
        <v>65</v>
      </c>
      <c r="R21" s="220">
        <v>29</v>
      </c>
      <c r="S21" s="221">
        <f t="shared" si="3"/>
        <v>43.609022556390975</v>
      </c>
      <c r="T21" s="217">
        <v>62</v>
      </c>
      <c r="U21" s="217">
        <v>28</v>
      </c>
      <c r="V21" s="214">
        <f t="shared" si="4"/>
        <v>44.094488188976378</v>
      </c>
      <c r="W21" s="222">
        <v>60</v>
      </c>
      <c r="X21" s="217">
        <v>27</v>
      </c>
      <c r="Y21" s="223">
        <f t="shared" si="5"/>
        <v>44.26229508196721</v>
      </c>
      <c r="Z21" s="228">
        <v>60</v>
      </c>
      <c r="AA21" s="227">
        <v>27</v>
      </c>
      <c r="AB21" s="223">
        <f t="shared" si="6"/>
        <v>45</v>
      </c>
      <c r="AC21" s="228">
        <v>60</v>
      </c>
      <c r="AD21" s="227">
        <v>27</v>
      </c>
      <c r="AE21" s="223">
        <f t="shared" si="7"/>
        <v>45</v>
      </c>
    </row>
    <row r="22" spans="1:31" ht="15" customHeight="1">
      <c r="A22" s="213" t="s">
        <v>20</v>
      </c>
      <c r="B22" s="224">
        <v>22</v>
      </c>
      <c r="C22" s="217">
        <v>10</v>
      </c>
      <c r="D22" s="225">
        <v>42.6</v>
      </c>
      <c r="E22" s="226">
        <v>24</v>
      </c>
      <c r="F22" s="217">
        <v>12</v>
      </c>
      <c r="G22" s="215">
        <v>52.2</v>
      </c>
      <c r="H22" s="227">
        <v>24</v>
      </c>
      <c r="I22" s="227">
        <v>12</v>
      </c>
      <c r="J22" s="214">
        <f t="shared" si="0"/>
        <v>50</v>
      </c>
      <c r="K22" s="217">
        <v>23</v>
      </c>
      <c r="L22" s="217">
        <v>12</v>
      </c>
      <c r="M22" s="214">
        <f t="shared" si="1"/>
        <v>51.063829787234042</v>
      </c>
      <c r="N22" s="217">
        <v>22</v>
      </c>
      <c r="O22" s="217">
        <v>12</v>
      </c>
      <c r="P22" s="214">
        <f t="shared" si="2"/>
        <v>53.333333333333336</v>
      </c>
      <c r="Q22" s="217">
        <v>21</v>
      </c>
      <c r="R22" s="220">
        <v>12</v>
      </c>
      <c r="S22" s="221">
        <f t="shared" si="3"/>
        <v>55.813953488372093</v>
      </c>
      <c r="T22" s="217">
        <v>20</v>
      </c>
      <c r="U22" s="217">
        <v>12</v>
      </c>
      <c r="V22" s="214">
        <f t="shared" si="4"/>
        <v>58.536585365853654</v>
      </c>
      <c r="W22" s="222">
        <v>19</v>
      </c>
      <c r="X22" s="217">
        <v>10</v>
      </c>
      <c r="Y22" s="223">
        <f t="shared" si="5"/>
        <v>51.282051282051277</v>
      </c>
      <c r="Z22" s="228">
        <v>19</v>
      </c>
      <c r="AA22" s="227">
        <v>10</v>
      </c>
      <c r="AB22" s="223">
        <f t="shared" si="6"/>
        <v>52.631578947368418</v>
      </c>
      <c r="AC22" s="228">
        <v>19</v>
      </c>
      <c r="AD22" s="227">
        <v>10</v>
      </c>
      <c r="AE22" s="223">
        <f t="shared" si="7"/>
        <v>52.631578947368418</v>
      </c>
    </row>
    <row r="23" spans="1:31" ht="15" customHeight="1">
      <c r="A23" s="213" t="s">
        <v>18</v>
      </c>
      <c r="B23" s="224">
        <v>34</v>
      </c>
      <c r="C23" s="217">
        <v>7</v>
      </c>
      <c r="D23" s="225">
        <v>20.3</v>
      </c>
      <c r="E23" s="226">
        <v>43</v>
      </c>
      <c r="F23" s="217">
        <v>4</v>
      </c>
      <c r="G23" s="215">
        <v>10.4</v>
      </c>
      <c r="H23" s="227">
        <v>42</v>
      </c>
      <c r="I23" s="227">
        <v>9</v>
      </c>
      <c r="J23" s="214">
        <f t="shared" si="0"/>
        <v>21.176470588235293</v>
      </c>
      <c r="K23" s="217">
        <v>41</v>
      </c>
      <c r="L23" s="217">
        <v>9</v>
      </c>
      <c r="M23" s="214">
        <f t="shared" si="1"/>
        <v>21.686746987951807</v>
      </c>
      <c r="N23" s="217">
        <v>39</v>
      </c>
      <c r="O23" s="217">
        <v>9</v>
      </c>
      <c r="P23" s="214">
        <f t="shared" si="2"/>
        <v>22.5</v>
      </c>
      <c r="Q23" s="217">
        <v>38</v>
      </c>
      <c r="R23" s="220">
        <v>9</v>
      </c>
      <c r="S23" s="221">
        <f t="shared" si="3"/>
        <v>23.376623376623375</v>
      </c>
      <c r="T23" s="217">
        <v>36</v>
      </c>
      <c r="U23" s="217">
        <v>9</v>
      </c>
      <c r="V23" s="214">
        <f t="shared" si="4"/>
        <v>24.324324324324326</v>
      </c>
      <c r="W23" s="222">
        <v>35</v>
      </c>
      <c r="X23" s="217">
        <v>9</v>
      </c>
      <c r="Y23" s="223">
        <f t="shared" si="5"/>
        <v>25.352112676056336</v>
      </c>
      <c r="Z23" s="228">
        <v>35</v>
      </c>
      <c r="AA23" s="227">
        <v>9</v>
      </c>
      <c r="AB23" s="223">
        <f t="shared" si="6"/>
        <v>25.714285714285712</v>
      </c>
      <c r="AC23" s="228">
        <v>35</v>
      </c>
      <c r="AD23" s="227">
        <v>9</v>
      </c>
      <c r="AE23" s="223">
        <f t="shared" si="7"/>
        <v>25.714285714285712</v>
      </c>
    </row>
    <row r="24" spans="1:31" ht="15" customHeight="1">
      <c r="A24" s="213" t="s">
        <v>12</v>
      </c>
      <c r="B24" s="224">
        <v>3</v>
      </c>
      <c r="C24" s="217">
        <v>3</v>
      </c>
      <c r="D24" s="225">
        <v>66.7</v>
      </c>
      <c r="E24" s="226">
        <v>2</v>
      </c>
      <c r="F24" s="217">
        <v>0</v>
      </c>
      <c r="G24" s="215">
        <v>0</v>
      </c>
      <c r="H24" s="227">
        <v>2</v>
      </c>
      <c r="I24" s="227">
        <v>1</v>
      </c>
      <c r="J24" s="214">
        <f t="shared" si="0"/>
        <v>50</v>
      </c>
      <c r="K24" s="217">
        <v>2</v>
      </c>
      <c r="L24" s="217">
        <v>1</v>
      </c>
      <c r="M24" s="214">
        <f t="shared" si="1"/>
        <v>50</v>
      </c>
      <c r="N24" s="217">
        <v>2</v>
      </c>
      <c r="O24" s="217">
        <v>1</v>
      </c>
      <c r="P24" s="214">
        <f t="shared" si="2"/>
        <v>50</v>
      </c>
      <c r="Q24" s="217">
        <v>2</v>
      </c>
      <c r="R24" s="220">
        <v>1</v>
      </c>
      <c r="S24" s="221">
        <f t="shared" si="3"/>
        <v>50</v>
      </c>
      <c r="T24" s="217">
        <v>2</v>
      </c>
      <c r="U24" s="217">
        <v>1</v>
      </c>
      <c r="V24" s="214">
        <f t="shared" si="4"/>
        <v>50</v>
      </c>
      <c r="W24" s="222">
        <v>2</v>
      </c>
      <c r="X24" s="217">
        <v>1</v>
      </c>
      <c r="Y24" s="223">
        <f t="shared" si="5"/>
        <v>50</v>
      </c>
      <c r="Z24" s="228">
        <v>2</v>
      </c>
      <c r="AA24" s="227">
        <v>1</v>
      </c>
      <c r="AB24" s="223">
        <f t="shared" si="6"/>
        <v>50</v>
      </c>
      <c r="AC24" s="228">
        <v>2</v>
      </c>
      <c r="AD24" s="227">
        <v>1</v>
      </c>
      <c r="AE24" s="223">
        <f t="shared" si="7"/>
        <v>50</v>
      </c>
    </row>
    <row r="25" spans="1:31" ht="15" customHeight="1">
      <c r="A25" s="213" t="s">
        <v>21</v>
      </c>
      <c r="B25" s="224">
        <v>708</v>
      </c>
      <c r="C25" s="217">
        <v>254</v>
      </c>
      <c r="D25" s="225">
        <v>36</v>
      </c>
      <c r="E25" s="229">
        <v>726</v>
      </c>
      <c r="F25" s="217">
        <v>270</v>
      </c>
      <c r="G25" s="215">
        <v>37.700000000000003</v>
      </c>
      <c r="H25" s="227">
        <f>SUM(H3:H24)</f>
        <v>722</v>
      </c>
      <c r="I25" s="227">
        <f>SUM(I3:I24)</f>
        <v>278</v>
      </c>
      <c r="J25" s="214">
        <f t="shared" si="0"/>
        <v>38.39779005524862</v>
      </c>
      <c r="K25" s="217">
        <f>SUM(K3:K24)</f>
        <v>695</v>
      </c>
      <c r="L25" s="217">
        <f>SUM(L3:L24)</f>
        <v>278</v>
      </c>
      <c r="M25" s="214">
        <f t="shared" si="1"/>
        <v>39.237826393789696</v>
      </c>
      <c r="N25" s="217">
        <f>SUM(N3:N24)</f>
        <v>665</v>
      </c>
      <c r="O25" s="217">
        <f>SUM(O3:O24)</f>
        <v>274</v>
      </c>
      <c r="P25" s="214">
        <f t="shared" si="2"/>
        <v>40.294117647058826</v>
      </c>
      <c r="Q25" s="217">
        <f>SUM(Q3:Q24)</f>
        <v>640</v>
      </c>
      <c r="R25" s="220">
        <f>SUM(R3:R24)</f>
        <v>267</v>
      </c>
      <c r="S25" s="221">
        <f t="shared" si="3"/>
        <v>40.919540229885058</v>
      </c>
      <c r="T25" s="217">
        <f>SUM(T3:T24)</f>
        <v>614</v>
      </c>
      <c r="U25" s="217">
        <f>SUM(U3:U24)</f>
        <v>262</v>
      </c>
      <c r="V25" s="214">
        <f t="shared" si="4"/>
        <v>41.78628389154705</v>
      </c>
      <c r="W25" s="222">
        <f>SUM(W3:W24)</f>
        <v>589</v>
      </c>
      <c r="X25" s="217">
        <f>SUM(X3:X24)</f>
        <v>252</v>
      </c>
      <c r="Y25" s="223">
        <f t="shared" si="5"/>
        <v>41.895261845386536</v>
      </c>
      <c r="Z25" s="228">
        <v>589</v>
      </c>
      <c r="AA25" s="227">
        <f>SUM(AA3:AA24)</f>
        <v>248</v>
      </c>
      <c r="AB25" s="223">
        <f t="shared" si="6"/>
        <v>42.105263157894733</v>
      </c>
      <c r="AC25" s="228">
        <v>589</v>
      </c>
      <c r="AD25" s="227">
        <f>SUM(AD3:AD24)</f>
        <v>248</v>
      </c>
      <c r="AE25" s="223">
        <f t="shared" si="7"/>
        <v>42.105263157894733</v>
      </c>
    </row>
    <row r="26" spans="1:31" ht="15" customHeight="1">
      <c r="A26" s="213" t="s">
        <v>174</v>
      </c>
      <c r="B26" s="230">
        <v>633</v>
      </c>
      <c r="C26" s="217">
        <v>284</v>
      </c>
      <c r="D26" s="214">
        <v>44.7</v>
      </c>
      <c r="E26" s="217">
        <v>494</v>
      </c>
      <c r="F26" s="217">
        <v>287</v>
      </c>
      <c r="G26" s="215">
        <v>50.9</v>
      </c>
      <c r="H26" s="227">
        <v>491</v>
      </c>
      <c r="I26" s="227">
        <v>263</v>
      </c>
      <c r="J26" s="214">
        <f t="shared" si="0"/>
        <v>53.401015228426395</v>
      </c>
      <c r="K26" s="217">
        <v>468</v>
      </c>
      <c r="L26" s="217">
        <v>256</v>
      </c>
      <c r="M26" s="214">
        <f t="shared" si="1"/>
        <v>53.388946819603753</v>
      </c>
      <c r="N26" s="217">
        <v>450</v>
      </c>
      <c r="O26" s="217">
        <v>245</v>
      </c>
      <c r="P26" s="214">
        <f t="shared" si="2"/>
        <v>53.376906318082781</v>
      </c>
      <c r="Q26" s="217">
        <v>431</v>
      </c>
      <c r="R26" s="220">
        <v>241</v>
      </c>
      <c r="S26" s="221">
        <f t="shared" si="3"/>
        <v>54.710556186152104</v>
      </c>
      <c r="T26" s="217">
        <v>413</v>
      </c>
      <c r="U26" s="217">
        <v>231</v>
      </c>
      <c r="V26" s="214">
        <f t="shared" si="4"/>
        <v>54.739336492890999</v>
      </c>
      <c r="W26" s="222">
        <v>396</v>
      </c>
      <c r="X26" s="217">
        <v>221</v>
      </c>
      <c r="Y26" s="223">
        <f t="shared" si="5"/>
        <v>54.635352286773795</v>
      </c>
      <c r="Z26" s="228">
        <v>396</v>
      </c>
      <c r="AA26" s="227">
        <v>225</v>
      </c>
      <c r="AB26" s="223">
        <f t="shared" si="6"/>
        <v>56.81818181818182</v>
      </c>
      <c r="AC26" s="228">
        <v>396</v>
      </c>
      <c r="AD26" s="227">
        <v>225</v>
      </c>
      <c r="AE26" s="223">
        <f t="shared" si="7"/>
        <v>56.81818181818182</v>
      </c>
    </row>
    <row r="27" spans="1:31" ht="15" customHeight="1">
      <c r="A27" s="213" t="s">
        <v>175</v>
      </c>
      <c r="B27" s="230">
        <v>303</v>
      </c>
      <c r="C27" s="217"/>
      <c r="D27" s="214"/>
      <c r="E27" s="217">
        <v>229</v>
      </c>
      <c r="F27" s="217"/>
      <c r="G27" s="214"/>
      <c r="H27" s="217">
        <f t="shared" ref="H27:H32" si="8">E27-(E27*0.6/100)</f>
        <v>227.626</v>
      </c>
      <c r="I27" s="217"/>
      <c r="J27" s="214">
        <f t="shared" si="0"/>
        <v>0</v>
      </c>
      <c r="K27" s="217">
        <f t="shared" ref="K27:K32" si="9">H27-(H27*4.1/100)</f>
        <v>218.29333400000002</v>
      </c>
      <c r="L27" s="217"/>
      <c r="M27" s="214">
        <f t="shared" si="1"/>
        <v>0</v>
      </c>
      <c r="N27" s="217">
        <f t="shared" ref="N27:N32" si="10">K27-(K27*4.1/100)</f>
        <v>209.34330730600001</v>
      </c>
      <c r="O27" s="217"/>
      <c r="P27" s="214">
        <f t="shared" si="2"/>
        <v>0</v>
      </c>
      <c r="Q27" s="217">
        <f t="shared" ref="Q27:Q32" si="11">N27-(N27*4/100)</f>
        <v>200.96957501376002</v>
      </c>
      <c r="R27" s="231"/>
      <c r="S27" s="221">
        <f t="shared" si="3"/>
        <v>0</v>
      </c>
      <c r="T27" s="217">
        <f t="shared" ref="T27:T32" si="12">Q27-(Q27*4.1/100)</f>
        <v>192.72982243819587</v>
      </c>
      <c r="U27" s="217"/>
      <c r="V27" s="214">
        <f t="shared" si="4"/>
        <v>0</v>
      </c>
      <c r="W27" s="222">
        <f t="shared" ref="W27:W32" si="13">T27-(T27*4.1/100)</f>
        <v>184.82789971822984</v>
      </c>
      <c r="X27" s="102"/>
      <c r="Y27" s="223">
        <f t="shared" si="5"/>
        <v>0</v>
      </c>
      <c r="Z27" s="228">
        <v>184.82789971822984</v>
      </c>
      <c r="AA27" s="228"/>
      <c r="AB27" s="223">
        <f t="shared" si="6"/>
        <v>0</v>
      </c>
      <c r="AC27" s="228">
        <v>184.82789971822984</v>
      </c>
      <c r="AD27" s="102"/>
      <c r="AE27" s="223">
        <f t="shared" si="7"/>
        <v>0</v>
      </c>
    </row>
    <row r="28" spans="1:31" ht="15" customHeight="1">
      <c r="A28" s="213" t="s">
        <v>176</v>
      </c>
      <c r="B28" s="230"/>
      <c r="C28" s="217"/>
      <c r="D28" s="214"/>
      <c r="E28" s="217"/>
      <c r="F28" s="217"/>
      <c r="G28" s="214"/>
      <c r="H28" s="217">
        <f t="shared" si="8"/>
        <v>0</v>
      </c>
      <c r="I28" s="217"/>
      <c r="J28" s="214" t="e">
        <f t="shared" si="0"/>
        <v>#DIV/0!</v>
      </c>
      <c r="K28" s="217">
        <f t="shared" si="9"/>
        <v>0</v>
      </c>
      <c r="L28" s="217"/>
      <c r="M28" s="214" t="e">
        <f t="shared" si="1"/>
        <v>#DIV/0!</v>
      </c>
      <c r="N28" s="217">
        <f t="shared" si="10"/>
        <v>0</v>
      </c>
      <c r="O28" s="217"/>
      <c r="P28" s="214" t="e">
        <f t="shared" si="2"/>
        <v>#DIV/0!</v>
      </c>
      <c r="Q28" s="217">
        <f t="shared" si="11"/>
        <v>0</v>
      </c>
      <c r="R28" s="231"/>
      <c r="S28" s="221" t="e">
        <f t="shared" si="3"/>
        <v>#DIV/0!</v>
      </c>
      <c r="T28" s="217">
        <f t="shared" si="12"/>
        <v>0</v>
      </c>
      <c r="U28" s="217"/>
      <c r="V28" s="214" t="e">
        <f t="shared" si="4"/>
        <v>#DIV/0!</v>
      </c>
      <c r="W28" s="222">
        <f t="shared" si="13"/>
        <v>0</v>
      </c>
      <c r="X28" s="102"/>
      <c r="Y28" s="223" t="e">
        <f t="shared" si="5"/>
        <v>#DIV/0!</v>
      </c>
      <c r="Z28" s="228">
        <v>0</v>
      </c>
      <c r="AA28" s="228"/>
      <c r="AB28" s="223" t="e">
        <f t="shared" si="6"/>
        <v>#DIV/0!</v>
      </c>
      <c r="AC28" s="228">
        <v>0</v>
      </c>
      <c r="AD28" s="102"/>
      <c r="AE28" s="223" t="e">
        <f t="shared" si="7"/>
        <v>#DIV/0!</v>
      </c>
    </row>
    <row r="29" spans="1:31" ht="15" customHeight="1">
      <c r="A29" s="213" t="s">
        <v>177</v>
      </c>
      <c r="B29" s="230">
        <v>122</v>
      </c>
      <c r="C29" s="217"/>
      <c r="D29" s="214"/>
      <c r="E29" s="217">
        <v>107</v>
      </c>
      <c r="F29" s="217"/>
      <c r="G29" s="214"/>
      <c r="H29" s="217">
        <f t="shared" si="8"/>
        <v>106.358</v>
      </c>
      <c r="I29" s="217"/>
      <c r="J29" s="214">
        <f t="shared" si="0"/>
        <v>0</v>
      </c>
      <c r="K29" s="217">
        <f t="shared" si="9"/>
        <v>101.997322</v>
      </c>
      <c r="L29" s="217"/>
      <c r="M29" s="214">
        <f t="shared" si="1"/>
        <v>0</v>
      </c>
      <c r="N29" s="217">
        <f t="shared" si="10"/>
        <v>97.815431797999992</v>
      </c>
      <c r="O29" s="217"/>
      <c r="P29" s="214">
        <f t="shared" si="2"/>
        <v>0</v>
      </c>
      <c r="Q29" s="217">
        <f t="shared" si="11"/>
        <v>93.902814526079993</v>
      </c>
      <c r="R29" s="231"/>
      <c r="S29" s="221">
        <f t="shared" si="3"/>
        <v>0</v>
      </c>
      <c r="T29" s="217">
        <f t="shared" si="12"/>
        <v>90.052799130510721</v>
      </c>
      <c r="U29" s="217"/>
      <c r="V29" s="214">
        <f t="shared" si="4"/>
        <v>0</v>
      </c>
      <c r="W29" s="222">
        <f t="shared" si="13"/>
        <v>86.360634366159786</v>
      </c>
      <c r="X29" s="102"/>
      <c r="Y29" s="223">
        <f t="shared" si="5"/>
        <v>0</v>
      </c>
      <c r="Z29" s="228">
        <v>86.360634366159786</v>
      </c>
      <c r="AA29" s="228"/>
      <c r="AB29" s="223">
        <f t="shared" si="6"/>
        <v>0</v>
      </c>
      <c r="AC29" s="228">
        <v>86.360634366159786</v>
      </c>
      <c r="AD29" s="102"/>
      <c r="AE29" s="223">
        <f t="shared" si="7"/>
        <v>0</v>
      </c>
    </row>
    <row r="30" spans="1:31" ht="15" customHeight="1">
      <c r="A30" s="213" t="s">
        <v>178</v>
      </c>
      <c r="B30" s="230"/>
      <c r="C30" s="217"/>
      <c r="D30" s="214"/>
      <c r="E30" s="217"/>
      <c r="F30" s="217"/>
      <c r="G30" s="214"/>
      <c r="H30" s="217">
        <f t="shared" si="8"/>
        <v>0</v>
      </c>
      <c r="I30" s="217"/>
      <c r="J30" s="214" t="e">
        <f t="shared" si="0"/>
        <v>#DIV/0!</v>
      </c>
      <c r="K30" s="217">
        <f t="shared" si="9"/>
        <v>0</v>
      </c>
      <c r="L30" s="217"/>
      <c r="M30" s="214" t="e">
        <f t="shared" si="1"/>
        <v>#DIV/0!</v>
      </c>
      <c r="N30" s="217">
        <f t="shared" si="10"/>
        <v>0</v>
      </c>
      <c r="O30" s="217"/>
      <c r="P30" s="214" t="e">
        <f t="shared" si="2"/>
        <v>#DIV/0!</v>
      </c>
      <c r="Q30" s="217">
        <f t="shared" si="11"/>
        <v>0</v>
      </c>
      <c r="R30" s="231"/>
      <c r="S30" s="221" t="e">
        <f t="shared" si="3"/>
        <v>#DIV/0!</v>
      </c>
      <c r="T30" s="217">
        <f t="shared" si="12"/>
        <v>0</v>
      </c>
      <c r="U30" s="217"/>
      <c r="V30" s="214" t="e">
        <f t="shared" si="4"/>
        <v>#DIV/0!</v>
      </c>
      <c r="W30" s="222">
        <f t="shared" si="13"/>
        <v>0</v>
      </c>
      <c r="X30" s="102"/>
      <c r="Y30" s="223" t="e">
        <f t="shared" si="5"/>
        <v>#DIV/0!</v>
      </c>
      <c r="Z30" s="228">
        <v>0</v>
      </c>
      <c r="AA30" s="228"/>
      <c r="AB30" s="223" t="e">
        <f t="shared" si="6"/>
        <v>#DIV/0!</v>
      </c>
      <c r="AC30" s="228">
        <v>0</v>
      </c>
      <c r="AD30" s="102"/>
      <c r="AE30" s="223" t="e">
        <f t="shared" si="7"/>
        <v>#DIV/0!</v>
      </c>
    </row>
    <row r="31" spans="1:31" ht="15" customHeight="1">
      <c r="A31" s="213" t="s">
        <v>100</v>
      </c>
      <c r="B31" s="232">
        <v>1341</v>
      </c>
      <c r="C31" s="233">
        <v>538</v>
      </c>
      <c r="D31" s="234">
        <v>40.1</v>
      </c>
      <c r="E31" s="233">
        <v>1220</v>
      </c>
      <c r="F31" s="233">
        <v>557</v>
      </c>
      <c r="G31" s="234">
        <v>43.5</v>
      </c>
      <c r="H31" s="233">
        <v>1213</v>
      </c>
      <c r="I31" s="233">
        <v>541</v>
      </c>
      <c r="J31" s="632">
        <f t="shared" si="0"/>
        <v>44.471845458281955</v>
      </c>
      <c r="K31" s="233">
        <v>1163</v>
      </c>
      <c r="L31" s="233">
        <v>534</v>
      </c>
      <c r="M31" s="632">
        <f t="shared" si="1"/>
        <v>44.949494949494948</v>
      </c>
      <c r="N31" s="233">
        <v>1115</v>
      </c>
      <c r="O31" s="233">
        <v>519</v>
      </c>
      <c r="P31" s="632">
        <f t="shared" si="2"/>
        <v>45.566286215978927</v>
      </c>
      <c r="Q31" s="233">
        <v>1071</v>
      </c>
      <c r="R31" s="235">
        <v>508</v>
      </c>
      <c r="S31" s="633">
        <f t="shared" si="3"/>
        <v>46.477584629460203</v>
      </c>
      <c r="T31" s="233">
        <v>1027</v>
      </c>
      <c r="U31" s="233">
        <v>493</v>
      </c>
      <c r="V31" s="632">
        <f t="shared" si="4"/>
        <v>46.997140133460441</v>
      </c>
      <c r="W31" s="236">
        <v>985</v>
      </c>
      <c r="X31" s="237">
        <v>473</v>
      </c>
      <c r="Y31" s="634">
        <f t="shared" si="5"/>
        <v>47.017892644135188</v>
      </c>
      <c r="Z31" s="238">
        <v>985</v>
      </c>
      <c r="AA31" s="238">
        <v>473</v>
      </c>
      <c r="AB31" s="634">
        <f t="shared" si="6"/>
        <v>48.020304568527919</v>
      </c>
      <c r="AC31" s="238">
        <v>985</v>
      </c>
      <c r="AD31" s="237">
        <v>473</v>
      </c>
      <c r="AE31" s="634">
        <f t="shared" si="7"/>
        <v>48.020304568527919</v>
      </c>
    </row>
    <row r="32" spans="1:31" ht="15" customHeight="1">
      <c r="A32" s="239" t="s">
        <v>181</v>
      </c>
      <c r="B32" s="239">
        <v>1766</v>
      </c>
      <c r="C32" s="102"/>
      <c r="D32" s="102"/>
      <c r="E32" s="240">
        <v>1556</v>
      </c>
      <c r="F32" s="222"/>
      <c r="G32" s="222"/>
      <c r="H32" s="217">
        <f t="shared" si="8"/>
        <v>1546.664</v>
      </c>
      <c r="I32" s="222"/>
      <c r="J32" s="102"/>
      <c r="K32" s="217">
        <f t="shared" si="9"/>
        <v>1483.2507760000001</v>
      </c>
      <c r="L32" s="222"/>
      <c r="M32" s="214">
        <f t="shared" si="1"/>
        <v>0</v>
      </c>
      <c r="N32" s="217">
        <f t="shared" si="10"/>
        <v>1422.4374941840001</v>
      </c>
      <c r="O32" s="222"/>
      <c r="P32" s="214">
        <f t="shared" si="2"/>
        <v>0</v>
      </c>
      <c r="Q32" s="217">
        <f t="shared" si="11"/>
        <v>1365.5399944166402</v>
      </c>
      <c r="R32" s="222"/>
      <c r="S32" s="214">
        <f t="shared" si="3"/>
        <v>0</v>
      </c>
      <c r="T32" s="217">
        <f t="shared" si="12"/>
        <v>1309.552854645558</v>
      </c>
      <c r="U32" s="222"/>
      <c r="V32" s="214">
        <f t="shared" si="4"/>
        <v>0</v>
      </c>
      <c r="W32" s="222">
        <f t="shared" si="13"/>
        <v>1255.8611876050902</v>
      </c>
      <c r="X32" s="102"/>
      <c r="Y32" s="223">
        <f t="shared" si="5"/>
        <v>0</v>
      </c>
      <c r="Z32" s="222">
        <v>1255.8611876050902</v>
      </c>
      <c r="AA32" s="222"/>
      <c r="AB32" s="223">
        <f t="shared" si="6"/>
        <v>0</v>
      </c>
      <c r="AC32" s="222">
        <v>1255.8611876050902</v>
      </c>
      <c r="AD32" s="102"/>
      <c r="AE32" s="223">
        <f t="shared" si="7"/>
        <v>0</v>
      </c>
    </row>
    <row r="34" spans="1:31">
      <c r="H34" s="241">
        <f>H25+H26</f>
        <v>1213</v>
      </c>
      <c r="I34" s="241">
        <f t="shared" ref="I34:AE34" si="14">I25+I26</f>
        <v>541</v>
      </c>
      <c r="J34" s="241">
        <f t="shared" si="14"/>
        <v>91.798805283675023</v>
      </c>
      <c r="K34" s="241">
        <f t="shared" si="14"/>
        <v>1163</v>
      </c>
      <c r="L34" s="241">
        <f t="shared" si="14"/>
        <v>534</v>
      </c>
      <c r="M34" s="241">
        <f t="shared" si="14"/>
        <v>92.626773213393449</v>
      </c>
      <c r="N34" s="241">
        <f t="shared" si="14"/>
        <v>1115</v>
      </c>
      <c r="O34" s="241">
        <f t="shared" si="14"/>
        <v>519</v>
      </c>
      <c r="P34" s="241">
        <f t="shared" si="14"/>
        <v>93.671023965141615</v>
      </c>
      <c r="Q34" s="241">
        <f t="shared" si="14"/>
        <v>1071</v>
      </c>
      <c r="R34" s="241">
        <f t="shared" si="14"/>
        <v>508</v>
      </c>
      <c r="S34" s="241">
        <f t="shared" si="14"/>
        <v>95.630096416037162</v>
      </c>
      <c r="T34" s="241">
        <f t="shared" si="14"/>
        <v>1027</v>
      </c>
      <c r="U34" s="241">
        <f t="shared" si="14"/>
        <v>493</v>
      </c>
      <c r="V34" s="241">
        <f t="shared" si="14"/>
        <v>96.525620384438042</v>
      </c>
      <c r="W34" s="241">
        <f t="shared" si="14"/>
        <v>985</v>
      </c>
      <c r="X34" s="241">
        <f t="shared" si="14"/>
        <v>473</v>
      </c>
      <c r="Y34" s="241">
        <f t="shared" si="14"/>
        <v>96.530614132160338</v>
      </c>
      <c r="Z34" s="241">
        <f t="shared" si="14"/>
        <v>985</v>
      </c>
      <c r="AA34" s="241">
        <f t="shared" si="14"/>
        <v>473</v>
      </c>
      <c r="AB34" s="241">
        <f t="shared" si="14"/>
        <v>98.923444976076553</v>
      </c>
      <c r="AC34" s="241">
        <f t="shared" si="14"/>
        <v>985</v>
      </c>
      <c r="AD34" s="241">
        <f t="shared" si="14"/>
        <v>473</v>
      </c>
      <c r="AE34" s="241">
        <f t="shared" si="14"/>
        <v>98.923444976076553</v>
      </c>
    </row>
    <row r="36" spans="1:31">
      <c r="A36" s="629" t="s">
        <v>627</v>
      </c>
      <c r="B36" s="629"/>
      <c r="C36" s="629"/>
      <c r="D36" s="629"/>
    </row>
  </sheetData>
  <mergeCells count="1">
    <mergeCell ref="A1:AE1"/>
  </mergeCells>
  <pageMargins left="0.19685039370078741" right="0.19685039370078741" top="0.78740157480314965" bottom="0.78740157480314965" header="0.51181102362204722" footer="0.51181102362204722"/>
  <pageSetup paperSize="9" scale="70" orientation="landscape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45" sqref="I45"/>
    </sheetView>
  </sheetViews>
  <sheetFormatPr defaultRowHeight="12.75"/>
  <cols>
    <col min="1" max="1" width="15.140625" style="72" bestFit="1" customWidth="1"/>
    <col min="2" max="2" width="5" style="72" bestFit="1" customWidth="1"/>
    <col min="3" max="3" width="6.5703125" style="72" bestFit="1" customWidth="1"/>
    <col min="4" max="4" width="7.85546875" style="72" bestFit="1" customWidth="1"/>
    <col min="5" max="5" width="5" style="72" bestFit="1" customWidth="1"/>
    <col min="6" max="6" width="6.5703125" style="72" bestFit="1" customWidth="1"/>
    <col min="7" max="7" width="7.85546875" style="72" bestFit="1" customWidth="1"/>
    <col min="8" max="8" width="5" style="72" bestFit="1" customWidth="1"/>
    <col min="9" max="9" width="6.5703125" style="72" bestFit="1" customWidth="1"/>
    <col min="10" max="10" width="7.85546875" style="72" bestFit="1" customWidth="1"/>
    <col min="11" max="11" width="5" style="72" bestFit="1" customWidth="1"/>
    <col min="12" max="12" width="6.5703125" style="72" bestFit="1" customWidth="1"/>
    <col min="13" max="13" width="7.85546875" style="72" bestFit="1" customWidth="1"/>
    <col min="14" max="14" width="5" style="72" bestFit="1" customWidth="1"/>
    <col min="15" max="15" width="6.5703125" style="72" bestFit="1" customWidth="1"/>
    <col min="16" max="16" width="7.85546875" style="72" bestFit="1" customWidth="1"/>
    <col min="17" max="17" width="5" style="72" bestFit="1" customWidth="1"/>
    <col min="18" max="18" width="6.5703125" style="72" bestFit="1" customWidth="1"/>
    <col min="19" max="19" width="7.85546875" style="72" bestFit="1" customWidth="1"/>
    <col min="20" max="20" width="5" style="72" bestFit="1" customWidth="1"/>
    <col min="21" max="21" width="6.5703125" style="72" bestFit="1" customWidth="1"/>
    <col min="22" max="22" width="7.85546875" style="72" bestFit="1" customWidth="1"/>
    <col min="23" max="23" width="5" style="72" bestFit="1" customWidth="1"/>
    <col min="24" max="24" width="6.5703125" style="72" bestFit="1" customWidth="1"/>
    <col min="25" max="25" width="7.85546875" style="72" bestFit="1" customWidth="1"/>
    <col min="26" max="26" width="5" style="72" bestFit="1" customWidth="1"/>
    <col min="27" max="27" width="6.5703125" style="72" bestFit="1" customWidth="1"/>
    <col min="28" max="28" width="7.85546875" style="72" bestFit="1" customWidth="1"/>
    <col min="29" max="29" width="5" style="72" bestFit="1" customWidth="1"/>
    <col min="30" max="30" width="6.5703125" style="72" bestFit="1" customWidth="1"/>
    <col min="31" max="31" width="7.85546875" style="72" bestFit="1" customWidth="1"/>
    <col min="32" max="256" width="9.140625" style="72"/>
    <col min="257" max="257" width="15.140625" style="72" bestFit="1" customWidth="1"/>
    <col min="258" max="258" width="5" style="72" bestFit="1" customWidth="1"/>
    <col min="259" max="259" width="6.5703125" style="72" bestFit="1" customWidth="1"/>
    <col min="260" max="260" width="7.85546875" style="72" bestFit="1" customWidth="1"/>
    <col min="261" max="261" width="5" style="72" bestFit="1" customWidth="1"/>
    <col min="262" max="262" width="6.5703125" style="72" bestFit="1" customWidth="1"/>
    <col min="263" max="263" width="7.85546875" style="72" bestFit="1" customWidth="1"/>
    <col min="264" max="264" width="5" style="72" bestFit="1" customWidth="1"/>
    <col min="265" max="265" width="6.5703125" style="72" bestFit="1" customWidth="1"/>
    <col min="266" max="266" width="7.85546875" style="72" bestFit="1" customWidth="1"/>
    <col min="267" max="267" width="5" style="72" bestFit="1" customWidth="1"/>
    <col min="268" max="268" width="6.5703125" style="72" bestFit="1" customWidth="1"/>
    <col min="269" max="269" width="7.85546875" style="72" bestFit="1" customWidth="1"/>
    <col min="270" max="270" width="5" style="72" bestFit="1" customWidth="1"/>
    <col min="271" max="271" width="6.5703125" style="72" bestFit="1" customWidth="1"/>
    <col min="272" max="272" width="7.85546875" style="72" bestFit="1" customWidth="1"/>
    <col min="273" max="273" width="5" style="72" bestFit="1" customWidth="1"/>
    <col min="274" max="274" width="6.5703125" style="72" bestFit="1" customWidth="1"/>
    <col min="275" max="275" width="7.85546875" style="72" bestFit="1" customWidth="1"/>
    <col min="276" max="276" width="5" style="72" bestFit="1" customWidth="1"/>
    <col min="277" max="277" width="6.5703125" style="72" bestFit="1" customWidth="1"/>
    <col min="278" max="278" width="7.85546875" style="72" bestFit="1" customWidth="1"/>
    <col min="279" max="279" width="5" style="72" bestFit="1" customWidth="1"/>
    <col min="280" max="280" width="6.5703125" style="72" bestFit="1" customWidth="1"/>
    <col min="281" max="281" width="7.85546875" style="72" bestFit="1" customWidth="1"/>
    <col min="282" max="282" width="5" style="72" bestFit="1" customWidth="1"/>
    <col min="283" max="283" width="6.5703125" style="72" bestFit="1" customWidth="1"/>
    <col min="284" max="284" width="7.85546875" style="72" bestFit="1" customWidth="1"/>
    <col min="285" max="285" width="5" style="72" bestFit="1" customWidth="1"/>
    <col min="286" max="286" width="6.5703125" style="72" bestFit="1" customWidth="1"/>
    <col min="287" max="287" width="7.85546875" style="72" bestFit="1" customWidth="1"/>
    <col min="288" max="512" width="9.140625" style="72"/>
    <col min="513" max="513" width="15.140625" style="72" bestFit="1" customWidth="1"/>
    <col min="514" max="514" width="5" style="72" bestFit="1" customWidth="1"/>
    <col min="515" max="515" width="6.5703125" style="72" bestFit="1" customWidth="1"/>
    <col min="516" max="516" width="7.85546875" style="72" bestFit="1" customWidth="1"/>
    <col min="517" max="517" width="5" style="72" bestFit="1" customWidth="1"/>
    <col min="518" max="518" width="6.5703125" style="72" bestFit="1" customWidth="1"/>
    <col min="519" max="519" width="7.85546875" style="72" bestFit="1" customWidth="1"/>
    <col min="520" max="520" width="5" style="72" bestFit="1" customWidth="1"/>
    <col min="521" max="521" width="6.5703125" style="72" bestFit="1" customWidth="1"/>
    <col min="522" max="522" width="7.85546875" style="72" bestFit="1" customWidth="1"/>
    <col min="523" max="523" width="5" style="72" bestFit="1" customWidth="1"/>
    <col min="524" max="524" width="6.5703125" style="72" bestFit="1" customWidth="1"/>
    <col min="525" max="525" width="7.85546875" style="72" bestFit="1" customWidth="1"/>
    <col min="526" max="526" width="5" style="72" bestFit="1" customWidth="1"/>
    <col min="527" max="527" width="6.5703125" style="72" bestFit="1" customWidth="1"/>
    <col min="528" max="528" width="7.85546875" style="72" bestFit="1" customWidth="1"/>
    <col min="529" max="529" width="5" style="72" bestFit="1" customWidth="1"/>
    <col min="530" max="530" width="6.5703125" style="72" bestFit="1" customWidth="1"/>
    <col min="531" max="531" width="7.85546875" style="72" bestFit="1" customWidth="1"/>
    <col min="532" max="532" width="5" style="72" bestFit="1" customWidth="1"/>
    <col min="533" max="533" width="6.5703125" style="72" bestFit="1" customWidth="1"/>
    <col min="534" max="534" width="7.85546875" style="72" bestFit="1" customWidth="1"/>
    <col min="535" max="535" width="5" style="72" bestFit="1" customWidth="1"/>
    <col min="536" max="536" width="6.5703125" style="72" bestFit="1" customWidth="1"/>
    <col min="537" max="537" width="7.85546875" style="72" bestFit="1" customWidth="1"/>
    <col min="538" max="538" width="5" style="72" bestFit="1" customWidth="1"/>
    <col min="539" max="539" width="6.5703125" style="72" bestFit="1" customWidth="1"/>
    <col min="540" max="540" width="7.85546875" style="72" bestFit="1" customWidth="1"/>
    <col min="541" max="541" width="5" style="72" bestFit="1" customWidth="1"/>
    <col min="542" max="542" width="6.5703125" style="72" bestFit="1" customWidth="1"/>
    <col min="543" max="543" width="7.85546875" style="72" bestFit="1" customWidth="1"/>
    <col min="544" max="768" width="9.140625" style="72"/>
    <col min="769" max="769" width="15.140625" style="72" bestFit="1" customWidth="1"/>
    <col min="770" max="770" width="5" style="72" bestFit="1" customWidth="1"/>
    <col min="771" max="771" width="6.5703125" style="72" bestFit="1" customWidth="1"/>
    <col min="772" max="772" width="7.85546875" style="72" bestFit="1" customWidth="1"/>
    <col min="773" max="773" width="5" style="72" bestFit="1" customWidth="1"/>
    <col min="774" max="774" width="6.5703125" style="72" bestFit="1" customWidth="1"/>
    <col min="775" max="775" width="7.85546875" style="72" bestFit="1" customWidth="1"/>
    <col min="776" max="776" width="5" style="72" bestFit="1" customWidth="1"/>
    <col min="777" max="777" width="6.5703125" style="72" bestFit="1" customWidth="1"/>
    <col min="778" max="778" width="7.85546875" style="72" bestFit="1" customWidth="1"/>
    <col min="779" max="779" width="5" style="72" bestFit="1" customWidth="1"/>
    <col min="780" max="780" width="6.5703125" style="72" bestFit="1" customWidth="1"/>
    <col min="781" max="781" width="7.85546875" style="72" bestFit="1" customWidth="1"/>
    <col min="782" max="782" width="5" style="72" bestFit="1" customWidth="1"/>
    <col min="783" max="783" width="6.5703125" style="72" bestFit="1" customWidth="1"/>
    <col min="784" max="784" width="7.85546875" style="72" bestFit="1" customWidth="1"/>
    <col min="785" max="785" width="5" style="72" bestFit="1" customWidth="1"/>
    <col min="786" max="786" width="6.5703125" style="72" bestFit="1" customWidth="1"/>
    <col min="787" max="787" width="7.85546875" style="72" bestFit="1" customWidth="1"/>
    <col min="788" max="788" width="5" style="72" bestFit="1" customWidth="1"/>
    <col min="789" max="789" width="6.5703125" style="72" bestFit="1" customWidth="1"/>
    <col min="790" max="790" width="7.85546875" style="72" bestFit="1" customWidth="1"/>
    <col min="791" max="791" width="5" style="72" bestFit="1" customWidth="1"/>
    <col min="792" max="792" width="6.5703125" style="72" bestFit="1" customWidth="1"/>
    <col min="793" max="793" width="7.85546875" style="72" bestFit="1" customWidth="1"/>
    <col min="794" max="794" width="5" style="72" bestFit="1" customWidth="1"/>
    <col min="795" max="795" width="6.5703125" style="72" bestFit="1" customWidth="1"/>
    <col min="796" max="796" width="7.85546875" style="72" bestFit="1" customWidth="1"/>
    <col min="797" max="797" width="5" style="72" bestFit="1" customWidth="1"/>
    <col min="798" max="798" width="6.5703125" style="72" bestFit="1" customWidth="1"/>
    <col min="799" max="799" width="7.85546875" style="72" bestFit="1" customWidth="1"/>
    <col min="800" max="1024" width="9.140625" style="72"/>
    <col min="1025" max="1025" width="15.140625" style="72" bestFit="1" customWidth="1"/>
    <col min="1026" max="1026" width="5" style="72" bestFit="1" customWidth="1"/>
    <col min="1027" max="1027" width="6.5703125" style="72" bestFit="1" customWidth="1"/>
    <col min="1028" max="1028" width="7.85546875" style="72" bestFit="1" customWidth="1"/>
    <col min="1029" max="1029" width="5" style="72" bestFit="1" customWidth="1"/>
    <col min="1030" max="1030" width="6.5703125" style="72" bestFit="1" customWidth="1"/>
    <col min="1031" max="1031" width="7.85546875" style="72" bestFit="1" customWidth="1"/>
    <col min="1032" max="1032" width="5" style="72" bestFit="1" customWidth="1"/>
    <col min="1033" max="1033" width="6.5703125" style="72" bestFit="1" customWidth="1"/>
    <col min="1034" max="1034" width="7.85546875" style="72" bestFit="1" customWidth="1"/>
    <col min="1035" max="1035" width="5" style="72" bestFit="1" customWidth="1"/>
    <col min="1036" max="1036" width="6.5703125" style="72" bestFit="1" customWidth="1"/>
    <col min="1037" max="1037" width="7.85546875" style="72" bestFit="1" customWidth="1"/>
    <col min="1038" max="1038" width="5" style="72" bestFit="1" customWidth="1"/>
    <col min="1039" max="1039" width="6.5703125" style="72" bestFit="1" customWidth="1"/>
    <col min="1040" max="1040" width="7.85546875" style="72" bestFit="1" customWidth="1"/>
    <col min="1041" max="1041" width="5" style="72" bestFit="1" customWidth="1"/>
    <col min="1042" max="1042" width="6.5703125" style="72" bestFit="1" customWidth="1"/>
    <col min="1043" max="1043" width="7.85546875" style="72" bestFit="1" customWidth="1"/>
    <col min="1044" max="1044" width="5" style="72" bestFit="1" customWidth="1"/>
    <col min="1045" max="1045" width="6.5703125" style="72" bestFit="1" customWidth="1"/>
    <col min="1046" max="1046" width="7.85546875" style="72" bestFit="1" customWidth="1"/>
    <col min="1047" max="1047" width="5" style="72" bestFit="1" customWidth="1"/>
    <col min="1048" max="1048" width="6.5703125" style="72" bestFit="1" customWidth="1"/>
    <col min="1049" max="1049" width="7.85546875" style="72" bestFit="1" customWidth="1"/>
    <col min="1050" max="1050" width="5" style="72" bestFit="1" customWidth="1"/>
    <col min="1051" max="1051" width="6.5703125" style="72" bestFit="1" customWidth="1"/>
    <col min="1052" max="1052" width="7.85546875" style="72" bestFit="1" customWidth="1"/>
    <col min="1053" max="1053" width="5" style="72" bestFit="1" customWidth="1"/>
    <col min="1054" max="1054" width="6.5703125" style="72" bestFit="1" customWidth="1"/>
    <col min="1055" max="1055" width="7.85546875" style="72" bestFit="1" customWidth="1"/>
    <col min="1056" max="1280" width="9.140625" style="72"/>
    <col min="1281" max="1281" width="15.140625" style="72" bestFit="1" customWidth="1"/>
    <col min="1282" max="1282" width="5" style="72" bestFit="1" customWidth="1"/>
    <col min="1283" max="1283" width="6.5703125" style="72" bestFit="1" customWidth="1"/>
    <col min="1284" max="1284" width="7.85546875" style="72" bestFit="1" customWidth="1"/>
    <col min="1285" max="1285" width="5" style="72" bestFit="1" customWidth="1"/>
    <col min="1286" max="1286" width="6.5703125" style="72" bestFit="1" customWidth="1"/>
    <col min="1287" max="1287" width="7.85546875" style="72" bestFit="1" customWidth="1"/>
    <col min="1288" max="1288" width="5" style="72" bestFit="1" customWidth="1"/>
    <col min="1289" max="1289" width="6.5703125" style="72" bestFit="1" customWidth="1"/>
    <col min="1290" max="1290" width="7.85546875" style="72" bestFit="1" customWidth="1"/>
    <col min="1291" max="1291" width="5" style="72" bestFit="1" customWidth="1"/>
    <col min="1292" max="1292" width="6.5703125" style="72" bestFit="1" customWidth="1"/>
    <col min="1293" max="1293" width="7.85546875" style="72" bestFit="1" customWidth="1"/>
    <col min="1294" max="1294" width="5" style="72" bestFit="1" customWidth="1"/>
    <col min="1295" max="1295" width="6.5703125" style="72" bestFit="1" customWidth="1"/>
    <col min="1296" max="1296" width="7.85546875" style="72" bestFit="1" customWidth="1"/>
    <col min="1297" max="1297" width="5" style="72" bestFit="1" customWidth="1"/>
    <col min="1298" max="1298" width="6.5703125" style="72" bestFit="1" customWidth="1"/>
    <col min="1299" max="1299" width="7.85546875" style="72" bestFit="1" customWidth="1"/>
    <col min="1300" max="1300" width="5" style="72" bestFit="1" customWidth="1"/>
    <col min="1301" max="1301" width="6.5703125" style="72" bestFit="1" customWidth="1"/>
    <col min="1302" max="1302" width="7.85546875" style="72" bestFit="1" customWidth="1"/>
    <col min="1303" max="1303" width="5" style="72" bestFit="1" customWidth="1"/>
    <col min="1304" max="1304" width="6.5703125" style="72" bestFit="1" customWidth="1"/>
    <col min="1305" max="1305" width="7.85546875" style="72" bestFit="1" customWidth="1"/>
    <col min="1306" max="1306" width="5" style="72" bestFit="1" customWidth="1"/>
    <col min="1307" max="1307" width="6.5703125" style="72" bestFit="1" customWidth="1"/>
    <col min="1308" max="1308" width="7.85546875" style="72" bestFit="1" customWidth="1"/>
    <col min="1309" max="1309" width="5" style="72" bestFit="1" customWidth="1"/>
    <col min="1310" max="1310" width="6.5703125" style="72" bestFit="1" customWidth="1"/>
    <col min="1311" max="1311" width="7.85546875" style="72" bestFit="1" customWidth="1"/>
    <col min="1312" max="1536" width="9.140625" style="72"/>
    <col min="1537" max="1537" width="15.140625" style="72" bestFit="1" customWidth="1"/>
    <col min="1538" max="1538" width="5" style="72" bestFit="1" customWidth="1"/>
    <col min="1539" max="1539" width="6.5703125" style="72" bestFit="1" customWidth="1"/>
    <col min="1540" max="1540" width="7.85546875" style="72" bestFit="1" customWidth="1"/>
    <col min="1541" max="1541" width="5" style="72" bestFit="1" customWidth="1"/>
    <col min="1542" max="1542" width="6.5703125" style="72" bestFit="1" customWidth="1"/>
    <col min="1543" max="1543" width="7.85546875" style="72" bestFit="1" customWidth="1"/>
    <col min="1544" max="1544" width="5" style="72" bestFit="1" customWidth="1"/>
    <col min="1545" max="1545" width="6.5703125" style="72" bestFit="1" customWidth="1"/>
    <col min="1546" max="1546" width="7.85546875" style="72" bestFit="1" customWidth="1"/>
    <col min="1547" max="1547" width="5" style="72" bestFit="1" customWidth="1"/>
    <col min="1548" max="1548" width="6.5703125" style="72" bestFit="1" customWidth="1"/>
    <col min="1549" max="1549" width="7.85546875" style="72" bestFit="1" customWidth="1"/>
    <col min="1550" max="1550" width="5" style="72" bestFit="1" customWidth="1"/>
    <col min="1551" max="1551" width="6.5703125" style="72" bestFit="1" customWidth="1"/>
    <col min="1552" max="1552" width="7.85546875" style="72" bestFit="1" customWidth="1"/>
    <col min="1553" max="1553" width="5" style="72" bestFit="1" customWidth="1"/>
    <col min="1554" max="1554" width="6.5703125" style="72" bestFit="1" customWidth="1"/>
    <col min="1555" max="1555" width="7.85546875" style="72" bestFit="1" customWidth="1"/>
    <col min="1556" max="1556" width="5" style="72" bestFit="1" customWidth="1"/>
    <col min="1557" max="1557" width="6.5703125" style="72" bestFit="1" customWidth="1"/>
    <col min="1558" max="1558" width="7.85546875" style="72" bestFit="1" customWidth="1"/>
    <col min="1559" max="1559" width="5" style="72" bestFit="1" customWidth="1"/>
    <col min="1560" max="1560" width="6.5703125" style="72" bestFit="1" customWidth="1"/>
    <col min="1561" max="1561" width="7.85546875" style="72" bestFit="1" customWidth="1"/>
    <col min="1562" max="1562" width="5" style="72" bestFit="1" customWidth="1"/>
    <col min="1563" max="1563" width="6.5703125" style="72" bestFit="1" customWidth="1"/>
    <col min="1564" max="1564" width="7.85546875" style="72" bestFit="1" customWidth="1"/>
    <col min="1565" max="1565" width="5" style="72" bestFit="1" customWidth="1"/>
    <col min="1566" max="1566" width="6.5703125" style="72" bestFit="1" customWidth="1"/>
    <col min="1567" max="1567" width="7.85546875" style="72" bestFit="1" customWidth="1"/>
    <col min="1568" max="1792" width="9.140625" style="72"/>
    <col min="1793" max="1793" width="15.140625" style="72" bestFit="1" customWidth="1"/>
    <col min="1794" max="1794" width="5" style="72" bestFit="1" customWidth="1"/>
    <col min="1795" max="1795" width="6.5703125" style="72" bestFit="1" customWidth="1"/>
    <col min="1796" max="1796" width="7.85546875" style="72" bestFit="1" customWidth="1"/>
    <col min="1797" max="1797" width="5" style="72" bestFit="1" customWidth="1"/>
    <col min="1798" max="1798" width="6.5703125" style="72" bestFit="1" customWidth="1"/>
    <col min="1799" max="1799" width="7.85546875" style="72" bestFit="1" customWidth="1"/>
    <col min="1800" max="1800" width="5" style="72" bestFit="1" customWidth="1"/>
    <col min="1801" max="1801" width="6.5703125" style="72" bestFit="1" customWidth="1"/>
    <col min="1802" max="1802" width="7.85546875" style="72" bestFit="1" customWidth="1"/>
    <col min="1803" max="1803" width="5" style="72" bestFit="1" customWidth="1"/>
    <col min="1804" max="1804" width="6.5703125" style="72" bestFit="1" customWidth="1"/>
    <col min="1805" max="1805" width="7.85546875" style="72" bestFit="1" customWidth="1"/>
    <col min="1806" max="1806" width="5" style="72" bestFit="1" customWidth="1"/>
    <col min="1807" max="1807" width="6.5703125" style="72" bestFit="1" customWidth="1"/>
    <col min="1808" max="1808" width="7.85546875" style="72" bestFit="1" customWidth="1"/>
    <col min="1809" max="1809" width="5" style="72" bestFit="1" customWidth="1"/>
    <col min="1810" max="1810" width="6.5703125" style="72" bestFit="1" customWidth="1"/>
    <col min="1811" max="1811" width="7.85546875" style="72" bestFit="1" customWidth="1"/>
    <col min="1812" max="1812" width="5" style="72" bestFit="1" customWidth="1"/>
    <col min="1813" max="1813" width="6.5703125" style="72" bestFit="1" customWidth="1"/>
    <col min="1814" max="1814" width="7.85546875" style="72" bestFit="1" customWidth="1"/>
    <col min="1815" max="1815" width="5" style="72" bestFit="1" customWidth="1"/>
    <col min="1816" max="1816" width="6.5703125" style="72" bestFit="1" customWidth="1"/>
    <col min="1817" max="1817" width="7.85546875" style="72" bestFit="1" customWidth="1"/>
    <col min="1818" max="1818" width="5" style="72" bestFit="1" customWidth="1"/>
    <col min="1819" max="1819" width="6.5703125" style="72" bestFit="1" customWidth="1"/>
    <col min="1820" max="1820" width="7.85546875" style="72" bestFit="1" customWidth="1"/>
    <col min="1821" max="1821" width="5" style="72" bestFit="1" customWidth="1"/>
    <col min="1822" max="1822" width="6.5703125" style="72" bestFit="1" customWidth="1"/>
    <col min="1823" max="1823" width="7.85546875" style="72" bestFit="1" customWidth="1"/>
    <col min="1824" max="2048" width="9.140625" style="72"/>
    <col min="2049" max="2049" width="15.140625" style="72" bestFit="1" customWidth="1"/>
    <col min="2050" max="2050" width="5" style="72" bestFit="1" customWidth="1"/>
    <col min="2051" max="2051" width="6.5703125" style="72" bestFit="1" customWidth="1"/>
    <col min="2052" max="2052" width="7.85546875" style="72" bestFit="1" customWidth="1"/>
    <col min="2053" max="2053" width="5" style="72" bestFit="1" customWidth="1"/>
    <col min="2054" max="2054" width="6.5703125" style="72" bestFit="1" customWidth="1"/>
    <col min="2055" max="2055" width="7.85546875" style="72" bestFit="1" customWidth="1"/>
    <col min="2056" max="2056" width="5" style="72" bestFit="1" customWidth="1"/>
    <col min="2057" max="2057" width="6.5703125" style="72" bestFit="1" customWidth="1"/>
    <col min="2058" max="2058" width="7.85546875" style="72" bestFit="1" customWidth="1"/>
    <col min="2059" max="2059" width="5" style="72" bestFit="1" customWidth="1"/>
    <col min="2060" max="2060" width="6.5703125" style="72" bestFit="1" customWidth="1"/>
    <col min="2061" max="2061" width="7.85546875" style="72" bestFit="1" customWidth="1"/>
    <col min="2062" max="2062" width="5" style="72" bestFit="1" customWidth="1"/>
    <col min="2063" max="2063" width="6.5703125" style="72" bestFit="1" customWidth="1"/>
    <col min="2064" max="2064" width="7.85546875" style="72" bestFit="1" customWidth="1"/>
    <col min="2065" max="2065" width="5" style="72" bestFit="1" customWidth="1"/>
    <col min="2066" max="2066" width="6.5703125" style="72" bestFit="1" customWidth="1"/>
    <col min="2067" max="2067" width="7.85546875" style="72" bestFit="1" customWidth="1"/>
    <col min="2068" max="2068" width="5" style="72" bestFit="1" customWidth="1"/>
    <col min="2069" max="2069" width="6.5703125" style="72" bestFit="1" customWidth="1"/>
    <col min="2070" max="2070" width="7.85546875" style="72" bestFit="1" customWidth="1"/>
    <col min="2071" max="2071" width="5" style="72" bestFit="1" customWidth="1"/>
    <col min="2072" max="2072" width="6.5703125" style="72" bestFit="1" customWidth="1"/>
    <col min="2073" max="2073" width="7.85546875" style="72" bestFit="1" customWidth="1"/>
    <col min="2074" max="2074" width="5" style="72" bestFit="1" customWidth="1"/>
    <col min="2075" max="2075" width="6.5703125" style="72" bestFit="1" customWidth="1"/>
    <col min="2076" max="2076" width="7.85546875" style="72" bestFit="1" customWidth="1"/>
    <col min="2077" max="2077" width="5" style="72" bestFit="1" customWidth="1"/>
    <col min="2078" max="2078" width="6.5703125" style="72" bestFit="1" customWidth="1"/>
    <col min="2079" max="2079" width="7.85546875" style="72" bestFit="1" customWidth="1"/>
    <col min="2080" max="2304" width="9.140625" style="72"/>
    <col min="2305" max="2305" width="15.140625" style="72" bestFit="1" customWidth="1"/>
    <col min="2306" max="2306" width="5" style="72" bestFit="1" customWidth="1"/>
    <col min="2307" max="2307" width="6.5703125" style="72" bestFit="1" customWidth="1"/>
    <col min="2308" max="2308" width="7.85546875" style="72" bestFit="1" customWidth="1"/>
    <col min="2309" max="2309" width="5" style="72" bestFit="1" customWidth="1"/>
    <col min="2310" max="2310" width="6.5703125" style="72" bestFit="1" customWidth="1"/>
    <col min="2311" max="2311" width="7.85546875" style="72" bestFit="1" customWidth="1"/>
    <col min="2312" max="2312" width="5" style="72" bestFit="1" customWidth="1"/>
    <col min="2313" max="2313" width="6.5703125" style="72" bestFit="1" customWidth="1"/>
    <col min="2314" max="2314" width="7.85546875" style="72" bestFit="1" customWidth="1"/>
    <col min="2315" max="2315" width="5" style="72" bestFit="1" customWidth="1"/>
    <col min="2316" max="2316" width="6.5703125" style="72" bestFit="1" customWidth="1"/>
    <col min="2317" max="2317" width="7.85546875" style="72" bestFit="1" customWidth="1"/>
    <col min="2318" max="2318" width="5" style="72" bestFit="1" customWidth="1"/>
    <col min="2319" max="2319" width="6.5703125" style="72" bestFit="1" customWidth="1"/>
    <col min="2320" max="2320" width="7.85546875" style="72" bestFit="1" customWidth="1"/>
    <col min="2321" max="2321" width="5" style="72" bestFit="1" customWidth="1"/>
    <col min="2322" max="2322" width="6.5703125" style="72" bestFit="1" customWidth="1"/>
    <col min="2323" max="2323" width="7.85546875" style="72" bestFit="1" customWidth="1"/>
    <col min="2324" max="2324" width="5" style="72" bestFit="1" customWidth="1"/>
    <col min="2325" max="2325" width="6.5703125" style="72" bestFit="1" customWidth="1"/>
    <col min="2326" max="2326" width="7.85546875" style="72" bestFit="1" customWidth="1"/>
    <col min="2327" max="2327" width="5" style="72" bestFit="1" customWidth="1"/>
    <col min="2328" max="2328" width="6.5703125" style="72" bestFit="1" customWidth="1"/>
    <col min="2329" max="2329" width="7.85546875" style="72" bestFit="1" customWidth="1"/>
    <col min="2330" max="2330" width="5" style="72" bestFit="1" customWidth="1"/>
    <col min="2331" max="2331" width="6.5703125" style="72" bestFit="1" customWidth="1"/>
    <col min="2332" max="2332" width="7.85546875" style="72" bestFit="1" customWidth="1"/>
    <col min="2333" max="2333" width="5" style="72" bestFit="1" customWidth="1"/>
    <col min="2334" max="2334" width="6.5703125" style="72" bestFit="1" customWidth="1"/>
    <col min="2335" max="2335" width="7.85546875" style="72" bestFit="1" customWidth="1"/>
    <col min="2336" max="2560" width="9.140625" style="72"/>
    <col min="2561" max="2561" width="15.140625" style="72" bestFit="1" customWidth="1"/>
    <col min="2562" max="2562" width="5" style="72" bestFit="1" customWidth="1"/>
    <col min="2563" max="2563" width="6.5703125" style="72" bestFit="1" customWidth="1"/>
    <col min="2564" max="2564" width="7.85546875" style="72" bestFit="1" customWidth="1"/>
    <col min="2565" max="2565" width="5" style="72" bestFit="1" customWidth="1"/>
    <col min="2566" max="2566" width="6.5703125" style="72" bestFit="1" customWidth="1"/>
    <col min="2567" max="2567" width="7.85546875" style="72" bestFit="1" customWidth="1"/>
    <col min="2568" max="2568" width="5" style="72" bestFit="1" customWidth="1"/>
    <col min="2569" max="2569" width="6.5703125" style="72" bestFit="1" customWidth="1"/>
    <col min="2570" max="2570" width="7.85546875" style="72" bestFit="1" customWidth="1"/>
    <col min="2571" max="2571" width="5" style="72" bestFit="1" customWidth="1"/>
    <col min="2572" max="2572" width="6.5703125" style="72" bestFit="1" customWidth="1"/>
    <col min="2573" max="2573" width="7.85546875" style="72" bestFit="1" customWidth="1"/>
    <col min="2574" max="2574" width="5" style="72" bestFit="1" customWidth="1"/>
    <col min="2575" max="2575" width="6.5703125" style="72" bestFit="1" customWidth="1"/>
    <col min="2576" max="2576" width="7.85546875" style="72" bestFit="1" customWidth="1"/>
    <col min="2577" max="2577" width="5" style="72" bestFit="1" customWidth="1"/>
    <col min="2578" max="2578" width="6.5703125" style="72" bestFit="1" customWidth="1"/>
    <col min="2579" max="2579" width="7.85546875" style="72" bestFit="1" customWidth="1"/>
    <col min="2580" max="2580" width="5" style="72" bestFit="1" customWidth="1"/>
    <col min="2581" max="2581" width="6.5703125" style="72" bestFit="1" customWidth="1"/>
    <col min="2582" max="2582" width="7.85546875" style="72" bestFit="1" customWidth="1"/>
    <col min="2583" max="2583" width="5" style="72" bestFit="1" customWidth="1"/>
    <col min="2584" max="2584" width="6.5703125" style="72" bestFit="1" customWidth="1"/>
    <col min="2585" max="2585" width="7.85546875" style="72" bestFit="1" customWidth="1"/>
    <col min="2586" max="2586" width="5" style="72" bestFit="1" customWidth="1"/>
    <col min="2587" max="2587" width="6.5703125" style="72" bestFit="1" customWidth="1"/>
    <col min="2588" max="2588" width="7.85546875" style="72" bestFit="1" customWidth="1"/>
    <col min="2589" max="2589" width="5" style="72" bestFit="1" customWidth="1"/>
    <col min="2590" max="2590" width="6.5703125" style="72" bestFit="1" customWidth="1"/>
    <col min="2591" max="2591" width="7.85546875" style="72" bestFit="1" customWidth="1"/>
    <col min="2592" max="2816" width="9.140625" style="72"/>
    <col min="2817" max="2817" width="15.140625" style="72" bestFit="1" customWidth="1"/>
    <col min="2818" max="2818" width="5" style="72" bestFit="1" customWidth="1"/>
    <col min="2819" max="2819" width="6.5703125" style="72" bestFit="1" customWidth="1"/>
    <col min="2820" max="2820" width="7.85546875" style="72" bestFit="1" customWidth="1"/>
    <col min="2821" max="2821" width="5" style="72" bestFit="1" customWidth="1"/>
    <col min="2822" max="2822" width="6.5703125" style="72" bestFit="1" customWidth="1"/>
    <col min="2823" max="2823" width="7.85546875" style="72" bestFit="1" customWidth="1"/>
    <col min="2824" max="2824" width="5" style="72" bestFit="1" customWidth="1"/>
    <col min="2825" max="2825" width="6.5703125" style="72" bestFit="1" customWidth="1"/>
    <col min="2826" max="2826" width="7.85546875" style="72" bestFit="1" customWidth="1"/>
    <col min="2827" max="2827" width="5" style="72" bestFit="1" customWidth="1"/>
    <col min="2828" max="2828" width="6.5703125" style="72" bestFit="1" customWidth="1"/>
    <col min="2829" max="2829" width="7.85546875" style="72" bestFit="1" customWidth="1"/>
    <col min="2830" max="2830" width="5" style="72" bestFit="1" customWidth="1"/>
    <col min="2831" max="2831" width="6.5703125" style="72" bestFit="1" customWidth="1"/>
    <col min="2832" max="2832" width="7.85546875" style="72" bestFit="1" customWidth="1"/>
    <col min="2833" max="2833" width="5" style="72" bestFit="1" customWidth="1"/>
    <col min="2834" max="2834" width="6.5703125" style="72" bestFit="1" customWidth="1"/>
    <col min="2835" max="2835" width="7.85546875" style="72" bestFit="1" customWidth="1"/>
    <col min="2836" max="2836" width="5" style="72" bestFit="1" customWidth="1"/>
    <col min="2837" max="2837" width="6.5703125" style="72" bestFit="1" customWidth="1"/>
    <col min="2838" max="2838" width="7.85546875" style="72" bestFit="1" customWidth="1"/>
    <col min="2839" max="2839" width="5" style="72" bestFit="1" customWidth="1"/>
    <col min="2840" max="2840" width="6.5703125" style="72" bestFit="1" customWidth="1"/>
    <col min="2841" max="2841" width="7.85546875" style="72" bestFit="1" customWidth="1"/>
    <col min="2842" max="2842" width="5" style="72" bestFit="1" customWidth="1"/>
    <col min="2843" max="2843" width="6.5703125" style="72" bestFit="1" customWidth="1"/>
    <col min="2844" max="2844" width="7.85546875" style="72" bestFit="1" customWidth="1"/>
    <col min="2845" max="2845" width="5" style="72" bestFit="1" customWidth="1"/>
    <col min="2846" max="2846" width="6.5703125" style="72" bestFit="1" customWidth="1"/>
    <col min="2847" max="2847" width="7.85546875" style="72" bestFit="1" customWidth="1"/>
    <col min="2848" max="3072" width="9.140625" style="72"/>
    <col min="3073" max="3073" width="15.140625" style="72" bestFit="1" customWidth="1"/>
    <col min="3074" max="3074" width="5" style="72" bestFit="1" customWidth="1"/>
    <col min="3075" max="3075" width="6.5703125" style="72" bestFit="1" customWidth="1"/>
    <col min="3076" max="3076" width="7.85546875" style="72" bestFit="1" customWidth="1"/>
    <col min="3077" max="3077" width="5" style="72" bestFit="1" customWidth="1"/>
    <col min="3078" max="3078" width="6.5703125" style="72" bestFit="1" customWidth="1"/>
    <col min="3079" max="3079" width="7.85546875" style="72" bestFit="1" customWidth="1"/>
    <col min="3080" max="3080" width="5" style="72" bestFit="1" customWidth="1"/>
    <col min="3081" max="3081" width="6.5703125" style="72" bestFit="1" customWidth="1"/>
    <col min="3082" max="3082" width="7.85546875" style="72" bestFit="1" customWidth="1"/>
    <col min="3083" max="3083" width="5" style="72" bestFit="1" customWidth="1"/>
    <col min="3084" max="3084" width="6.5703125" style="72" bestFit="1" customWidth="1"/>
    <col min="3085" max="3085" width="7.85546875" style="72" bestFit="1" customWidth="1"/>
    <col min="3086" max="3086" width="5" style="72" bestFit="1" customWidth="1"/>
    <col min="3087" max="3087" width="6.5703125" style="72" bestFit="1" customWidth="1"/>
    <col min="3088" max="3088" width="7.85546875" style="72" bestFit="1" customWidth="1"/>
    <col min="3089" max="3089" width="5" style="72" bestFit="1" customWidth="1"/>
    <col min="3090" max="3090" width="6.5703125" style="72" bestFit="1" customWidth="1"/>
    <col min="3091" max="3091" width="7.85546875" style="72" bestFit="1" customWidth="1"/>
    <col min="3092" max="3092" width="5" style="72" bestFit="1" customWidth="1"/>
    <col min="3093" max="3093" width="6.5703125" style="72" bestFit="1" customWidth="1"/>
    <col min="3094" max="3094" width="7.85546875" style="72" bestFit="1" customWidth="1"/>
    <col min="3095" max="3095" width="5" style="72" bestFit="1" customWidth="1"/>
    <col min="3096" max="3096" width="6.5703125" style="72" bestFit="1" customWidth="1"/>
    <col min="3097" max="3097" width="7.85546875" style="72" bestFit="1" customWidth="1"/>
    <col min="3098" max="3098" width="5" style="72" bestFit="1" customWidth="1"/>
    <col min="3099" max="3099" width="6.5703125" style="72" bestFit="1" customWidth="1"/>
    <col min="3100" max="3100" width="7.85546875" style="72" bestFit="1" customWidth="1"/>
    <col min="3101" max="3101" width="5" style="72" bestFit="1" customWidth="1"/>
    <col min="3102" max="3102" width="6.5703125" style="72" bestFit="1" customWidth="1"/>
    <col min="3103" max="3103" width="7.85546875" style="72" bestFit="1" customWidth="1"/>
    <col min="3104" max="3328" width="9.140625" style="72"/>
    <col min="3329" max="3329" width="15.140625" style="72" bestFit="1" customWidth="1"/>
    <col min="3330" max="3330" width="5" style="72" bestFit="1" customWidth="1"/>
    <col min="3331" max="3331" width="6.5703125" style="72" bestFit="1" customWidth="1"/>
    <col min="3332" max="3332" width="7.85546875" style="72" bestFit="1" customWidth="1"/>
    <col min="3333" max="3333" width="5" style="72" bestFit="1" customWidth="1"/>
    <col min="3334" max="3334" width="6.5703125" style="72" bestFit="1" customWidth="1"/>
    <col min="3335" max="3335" width="7.85546875" style="72" bestFit="1" customWidth="1"/>
    <col min="3336" max="3336" width="5" style="72" bestFit="1" customWidth="1"/>
    <col min="3337" max="3337" width="6.5703125" style="72" bestFit="1" customWidth="1"/>
    <col min="3338" max="3338" width="7.85546875" style="72" bestFit="1" customWidth="1"/>
    <col min="3339" max="3339" width="5" style="72" bestFit="1" customWidth="1"/>
    <col min="3340" max="3340" width="6.5703125" style="72" bestFit="1" customWidth="1"/>
    <col min="3341" max="3341" width="7.85546875" style="72" bestFit="1" customWidth="1"/>
    <col min="3342" max="3342" width="5" style="72" bestFit="1" customWidth="1"/>
    <col min="3343" max="3343" width="6.5703125" style="72" bestFit="1" customWidth="1"/>
    <col min="3344" max="3344" width="7.85546875" style="72" bestFit="1" customWidth="1"/>
    <col min="3345" max="3345" width="5" style="72" bestFit="1" customWidth="1"/>
    <col min="3346" max="3346" width="6.5703125" style="72" bestFit="1" customWidth="1"/>
    <col min="3347" max="3347" width="7.85546875" style="72" bestFit="1" customWidth="1"/>
    <col min="3348" max="3348" width="5" style="72" bestFit="1" customWidth="1"/>
    <col min="3349" max="3349" width="6.5703125" style="72" bestFit="1" customWidth="1"/>
    <col min="3350" max="3350" width="7.85546875" style="72" bestFit="1" customWidth="1"/>
    <col min="3351" max="3351" width="5" style="72" bestFit="1" customWidth="1"/>
    <col min="3352" max="3352" width="6.5703125" style="72" bestFit="1" customWidth="1"/>
    <col min="3353" max="3353" width="7.85546875" style="72" bestFit="1" customWidth="1"/>
    <col min="3354" max="3354" width="5" style="72" bestFit="1" customWidth="1"/>
    <col min="3355" max="3355" width="6.5703125" style="72" bestFit="1" customWidth="1"/>
    <col min="3356" max="3356" width="7.85546875" style="72" bestFit="1" customWidth="1"/>
    <col min="3357" max="3357" width="5" style="72" bestFit="1" customWidth="1"/>
    <col min="3358" max="3358" width="6.5703125" style="72" bestFit="1" customWidth="1"/>
    <col min="3359" max="3359" width="7.85546875" style="72" bestFit="1" customWidth="1"/>
    <col min="3360" max="3584" width="9.140625" style="72"/>
    <col min="3585" max="3585" width="15.140625" style="72" bestFit="1" customWidth="1"/>
    <col min="3586" max="3586" width="5" style="72" bestFit="1" customWidth="1"/>
    <col min="3587" max="3587" width="6.5703125" style="72" bestFit="1" customWidth="1"/>
    <col min="3588" max="3588" width="7.85546875" style="72" bestFit="1" customWidth="1"/>
    <col min="3589" max="3589" width="5" style="72" bestFit="1" customWidth="1"/>
    <col min="3590" max="3590" width="6.5703125" style="72" bestFit="1" customWidth="1"/>
    <col min="3591" max="3591" width="7.85546875" style="72" bestFit="1" customWidth="1"/>
    <col min="3592" max="3592" width="5" style="72" bestFit="1" customWidth="1"/>
    <col min="3593" max="3593" width="6.5703125" style="72" bestFit="1" customWidth="1"/>
    <col min="3594" max="3594" width="7.85546875" style="72" bestFit="1" customWidth="1"/>
    <col min="3595" max="3595" width="5" style="72" bestFit="1" customWidth="1"/>
    <col min="3596" max="3596" width="6.5703125" style="72" bestFit="1" customWidth="1"/>
    <col min="3597" max="3597" width="7.85546875" style="72" bestFit="1" customWidth="1"/>
    <col min="3598" max="3598" width="5" style="72" bestFit="1" customWidth="1"/>
    <col min="3599" max="3599" width="6.5703125" style="72" bestFit="1" customWidth="1"/>
    <col min="3600" max="3600" width="7.85546875" style="72" bestFit="1" customWidth="1"/>
    <col min="3601" max="3601" width="5" style="72" bestFit="1" customWidth="1"/>
    <col min="3602" max="3602" width="6.5703125" style="72" bestFit="1" customWidth="1"/>
    <col min="3603" max="3603" width="7.85546875" style="72" bestFit="1" customWidth="1"/>
    <col min="3604" max="3604" width="5" style="72" bestFit="1" customWidth="1"/>
    <col min="3605" max="3605" width="6.5703125" style="72" bestFit="1" customWidth="1"/>
    <col min="3606" max="3606" width="7.85546875" style="72" bestFit="1" customWidth="1"/>
    <col min="3607" max="3607" width="5" style="72" bestFit="1" customWidth="1"/>
    <col min="3608" max="3608" width="6.5703125" style="72" bestFit="1" customWidth="1"/>
    <col min="3609" max="3609" width="7.85546875" style="72" bestFit="1" customWidth="1"/>
    <col min="3610" max="3610" width="5" style="72" bestFit="1" customWidth="1"/>
    <col min="3611" max="3611" width="6.5703125" style="72" bestFit="1" customWidth="1"/>
    <col min="3612" max="3612" width="7.85546875" style="72" bestFit="1" customWidth="1"/>
    <col min="3613" max="3613" width="5" style="72" bestFit="1" customWidth="1"/>
    <col min="3614" max="3614" width="6.5703125" style="72" bestFit="1" customWidth="1"/>
    <col min="3615" max="3615" width="7.85546875" style="72" bestFit="1" customWidth="1"/>
    <col min="3616" max="3840" width="9.140625" style="72"/>
    <col min="3841" max="3841" width="15.140625" style="72" bestFit="1" customWidth="1"/>
    <col min="3842" max="3842" width="5" style="72" bestFit="1" customWidth="1"/>
    <col min="3843" max="3843" width="6.5703125" style="72" bestFit="1" customWidth="1"/>
    <col min="3844" max="3844" width="7.85546875" style="72" bestFit="1" customWidth="1"/>
    <col min="3845" max="3845" width="5" style="72" bestFit="1" customWidth="1"/>
    <col min="3846" max="3846" width="6.5703125" style="72" bestFit="1" customWidth="1"/>
    <col min="3847" max="3847" width="7.85546875" style="72" bestFit="1" customWidth="1"/>
    <col min="3848" max="3848" width="5" style="72" bestFit="1" customWidth="1"/>
    <col min="3849" max="3849" width="6.5703125" style="72" bestFit="1" customWidth="1"/>
    <col min="3850" max="3850" width="7.85546875" style="72" bestFit="1" customWidth="1"/>
    <col min="3851" max="3851" width="5" style="72" bestFit="1" customWidth="1"/>
    <col min="3852" max="3852" width="6.5703125" style="72" bestFit="1" customWidth="1"/>
    <col min="3853" max="3853" width="7.85546875" style="72" bestFit="1" customWidth="1"/>
    <col min="3854" max="3854" width="5" style="72" bestFit="1" customWidth="1"/>
    <col min="3855" max="3855" width="6.5703125" style="72" bestFit="1" customWidth="1"/>
    <col min="3856" max="3856" width="7.85546875" style="72" bestFit="1" customWidth="1"/>
    <col min="3857" max="3857" width="5" style="72" bestFit="1" customWidth="1"/>
    <col min="3858" max="3858" width="6.5703125" style="72" bestFit="1" customWidth="1"/>
    <col min="3859" max="3859" width="7.85546875" style="72" bestFit="1" customWidth="1"/>
    <col min="3860" max="3860" width="5" style="72" bestFit="1" customWidth="1"/>
    <col min="3861" max="3861" width="6.5703125" style="72" bestFit="1" customWidth="1"/>
    <col min="3862" max="3862" width="7.85546875" style="72" bestFit="1" customWidth="1"/>
    <col min="3863" max="3863" width="5" style="72" bestFit="1" customWidth="1"/>
    <col min="3864" max="3864" width="6.5703125" style="72" bestFit="1" customWidth="1"/>
    <col min="3865" max="3865" width="7.85546875" style="72" bestFit="1" customWidth="1"/>
    <col min="3866" max="3866" width="5" style="72" bestFit="1" customWidth="1"/>
    <col min="3867" max="3867" width="6.5703125" style="72" bestFit="1" customWidth="1"/>
    <col min="3868" max="3868" width="7.85546875" style="72" bestFit="1" customWidth="1"/>
    <col min="3869" max="3869" width="5" style="72" bestFit="1" customWidth="1"/>
    <col min="3870" max="3870" width="6.5703125" style="72" bestFit="1" customWidth="1"/>
    <col min="3871" max="3871" width="7.85546875" style="72" bestFit="1" customWidth="1"/>
    <col min="3872" max="4096" width="9.140625" style="72"/>
    <col min="4097" max="4097" width="15.140625" style="72" bestFit="1" customWidth="1"/>
    <col min="4098" max="4098" width="5" style="72" bestFit="1" customWidth="1"/>
    <col min="4099" max="4099" width="6.5703125" style="72" bestFit="1" customWidth="1"/>
    <col min="4100" max="4100" width="7.85546875" style="72" bestFit="1" customWidth="1"/>
    <col min="4101" max="4101" width="5" style="72" bestFit="1" customWidth="1"/>
    <col min="4102" max="4102" width="6.5703125" style="72" bestFit="1" customWidth="1"/>
    <col min="4103" max="4103" width="7.85546875" style="72" bestFit="1" customWidth="1"/>
    <col min="4104" max="4104" width="5" style="72" bestFit="1" customWidth="1"/>
    <col min="4105" max="4105" width="6.5703125" style="72" bestFit="1" customWidth="1"/>
    <col min="4106" max="4106" width="7.85546875" style="72" bestFit="1" customWidth="1"/>
    <col min="4107" max="4107" width="5" style="72" bestFit="1" customWidth="1"/>
    <col min="4108" max="4108" width="6.5703125" style="72" bestFit="1" customWidth="1"/>
    <col min="4109" max="4109" width="7.85546875" style="72" bestFit="1" customWidth="1"/>
    <col min="4110" max="4110" width="5" style="72" bestFit="1" customWidth="1"/>
    <col min="4111" max="4111" width="6.5703125" style="72" bestFit="1" customWidth="1"/>
    <col min="4112" max="4112" width="7.85546875" style="72" bestFit="1" customWidth="1"/>
    <col min="4113" max="4113" width="5" style="72" bestFit="1" customWidth="1"/>
    <col min="4114" max="4114" width="6.5703125" style="72" bestFit="1" customWidth="1"/>
    <col min="4115" max="4115" width="7.85546875" style="72" bestFit="1" customWidth="1"/>
    <col min="4116" max="4116" width="5" style="72" bestFit="1" customWidth="1"/>
    <col min="4117" max="4117" width="6.5703125" style="72" bestFit="1" customWidth="1"/>
    <col min="4118" max="4118" width="7.85546875" style="72" bestFit="1" customWidth="1"/>
    <col min="4119" max="4119" width="5" style="72" bestFit="1" customWidth="1"/>
    <col min="4120" max="4120" width="6.5703125" style="72" bestFit="1" customWidth="1"/>
    <col min="4121" max="4121" width="7.85546875" style="72" bestFit="1" customWidth="1"/>
    <col min="4122" max="4122" width="5" style="72" bestFit="1" customWidth="1"/>
    <col min="4123" max="4123" width="6.5703125" style="72" bestFit="1" customWidth="1"/>
    <col min="4124" max="4124" width="7.85546875" style="72" bestFit="1" customWidth="1"/>
    <col min="4125" max="4125" width="5" style="72" bestFit="1" customWidth="1"/>
    <col min="4126" max="4126" width="6.5703125" style="72" bestFit="1" customWidth="1"/>
    <col min="4127" max="4127" width="7.85546875" style="72" bestFit="1" customWidth="1"/>
    <col min="4128" max="4352" width="9.140625" style="72"/>
    <col min="4353" max="4353" width="15.140625" style="72" bestFit="1" customWidth="1"/>
    <col min="4354" max="4354" width="5" style="72" bestFit="1" customWidth="1"/>
    <col min="4355" max="4355" width="6.5703125" style="72" bestFit="1" customWidth="1"/>
    <col min="4356" max="4356" width="7.85546875" style="72" bestFit="1" customWidth="1"/>
    <col min="4357" max="4357" width="5" style="72" bestFit="1" customWidth="1"/>
    <col min="4358" max="4358" width="6.5703125" style="72" bestFit="1" customWidth="1"/>
    <col min="4359" max="4359" width="7.85546875" style="72" bestFit="1" customWidth="1"/>
    <col min="4360" max="4360" width="5" style="72" bestFit="1" customWidth="1"/>
    <col min="4361" max="4361" width="6.5703125" style="72" bestFit="1" customWidth="1"/>
    <col min="4362" max="4362" width="7.85546875" style="72" bestFit="1" customWidth="1"/>
    <col min="4363" max="4363" width="5" style="72" bestFit="1" customWidth="1"/>
    <col min="4364" max="4364" width="6.5703125" style="72" bestFit="1" customWidth="1"/>
    <col min="4365" max="4365" width="7.85546875" style="72" bestFit="1" customWidth="1"/>
    <col min="4366" max="4366" width="5" style="72" bestFit="1" customWidth="1"/>
    <col min="4367" max="4367" width="6.5703125" style="72" bestFit="1" customWidth="1"/>
    <col min="4368" max="4368" width="7.85546875" style="72" bestFit="1" customWidth="1"/>
    <col min="4369" max="4369" width="5" style="72" bestFit="1" customWidth="1"/>
    <col min="4370" max="4370" width="6.5703125" style="72" bestFit="1" customWidth="1"/>
    <col min="4371" max="4371" width="7.85546875" style="72" bestFit="1" customWidth="1"/>
    <col min="4372" max="4372" width="5" style="72" bestFit="1" customWidth="1"/>
    <col min="4373" max="4373" width="6.5703125" style="72" bestFit="1" customWidth="1"/>
    <col min="4374" max="4374" width="7.85546875" style="72" bestFit="1" customWidth="1"/>
    <col min="4375" max="4375" width="5" style="72" bestFit="1" customWidth="1"/>
    <col min="4376" max="4376" width="6.5703125" style="72" bestFit="1" customWidth="1"/>
    <col min="4377" max="4377" width="7.85546875" style="72" bestFit="1" customWidth="1"/>
    <col min="4378" max="4378" width="5" style="72" bestFit="1" customWidth="1"/>
    <col min="4379" max="4379" width="6.5703125" style="72" bestFit="1" customWidth="1"/>
    <col min="4380" max="4380" width="7.85546875" style="72" bestFit="1" customWidth="1"/>
    <col min="4381" max="4381" width="5" style="72" bestFit="1" customWidth="1"/>
    <col min="4382" max="4382" width="6.5703125" style="72" bestFit="1" customWidth="1"/>
    <col min="4383" max="4383" width="7.85546875" style="72" bestFit="1" customWidth="1"/>
    <col min="4384" max="4608" width="9.140625" style="72"/>
    <col min="4609" max="4609" width="15.140625" style="72" bestFit="1" customWidth="1"/>
    <col min="4610" max="4610" width="5" style="72" bestFit="1" customWidth="1"/>
    <col min="4611" max="4611" width="6.5703125" style="72" bestFit="1" customWidth="1"/>
    <col min="4612" max="4612" width="7.85546875" style="72" bestFit="1" customWidth="1"/>
    <col min="4613" max="4613" width="5" style="72" bestFit="1" customWidth="1"/>
    <col min="4614" max="4614" width="6.5703125" style="72" bestFit="1" customWidth="1"/>
    <col min="4615" max="4615" width="7.85546875" style="72" bestFit="1" customWidth="1"/>
    <col min="4616" max="4616" width="5" style="72" bestFit="1" customWidth="1"/>
    <col min="4617" max="4617" width="6.5703125" style="72" bestFit="1" customWidth="1"/>
    <col min="4618" max="4618" width="7.85546875" style="72" bestFit="1" customWidth="1"/>
    <col min="4619" max="4619" width="5" style="72" bestFit="1" customWidth="1"/>
    <col min="4620" max="4620" width="6.5703125" style="72" bestFit="1" customWidth="1"/>
    <col min="4621" max="4621" width="7.85546875" style="72" bestFit="1" customWidth="1"/>
    <col min="4622" max="4622" width="5" style="72" bestFit="1" customWidth="1"/>
    <col min="4623" max="4623" width="6.5703125" style="72" bestFit="1" customWidth="1"/>
    <col min="4624" max="4624" width="7.85546875" style="72" bestFit="1" customWidth="1"/>
    <col min="4625" max="4625" width="5" style="72" bestFit="1" customWidth="1"/>
    <col min="4626" max="4626" width="6.5703125" style="72" bestFit="1" customWidth="1"/>
    <col min="4627" max="4627" width="7.85546875" style="72" bestFit="1" customWidth="1"/>
    <col min="4628" max="4628" width="5" style="72" bestFit="1" customWidth="1"/>
    <col min="4629" max="4629" width="6.5703125" style="72" bestFit="1" customWidth="1"/>
    <col min="4630" max="4630" width="7.85546875" style="72" bestFit="1" customWidth="1"/>
    <col min="4631" max="4631" width="5" style="72" bestFit="1" customWidth="1"/>
    <col min="4632" max="4632" width="6.5703125" style="72" bestFit="1" customWidth="1"/>
    <col min="4633" max="4633" width="7.85546875" style="72" bestFit="1" customWidth="1"/>
    <col min="4634" max="4634" width="5" style="72" bestFit="1" customWidth="1"/>
    <col min="4635" max="4635" width="6.5703125" style="72" bestFit="1" customWidth="1"/>
    <col min="4636" max="4636" width="7.85546875" style="72" bestFit="1" customWidth="1"/>
    <col min="4637" max="4637" width="5" style="72" bestFit="1" customWidth="1"/>
    <col min="4638" max="4638" width="6.5703125" style="72" bestFit="1" customWidth="1"/>
    <col min="4639" max="4639" width="7.85546875" style="72" bestFit="1" customWidth="1"/>
    <col min="4640" max="4864" width="9.140625" style="72"/>
    <col min="4865" max="4865" width="15.140625" style="72" bestFit="1" customWidth="1"/>
    <col min="4866" max="4866" width="5" style="72" bestFit="1" customWidth="1"/>
    <col min="4867" max="4867" width="6.5703125" style="72" bestFit="1" customWidth="1"/>
    <col min="4868" max="4868" width="7.85546875" style="72" bestFit="1" customWidth="1"/>
    <col min="4869" max="4869" width="5" style="72" bestFit="1" customWidth="1"/>
    <col min="4870" max="4870" width="6.5703125" style="72" bestFit="1" customWidth="1"/>
    <col min="4871" max="4871" width="7.85546875" style="72" bestFit="1" customWidth="1"/>
    <col min="4872" max="4872" width="5" style="72" bestFit="1" customWidth="1"/>
    <col min="4873" max="4873" width="6.5703125" style="72" bestFit="1" customWidth="1"/>
    <col min="4874" max="4874" width="7.85546875" style="72" bestFit="1" customWidth="1"/>
    <col min="4875" max="4875" width="5" style="72" bestFit="1" customWidth="1"/>
    <col min="4876" max="4876" width="6.5703125" style="72" bestFit="1" customWidth="1"/>
    <col min="4877" max="4877" width="7.85546875" style="72" bestFit="1" customWidth="1"/>
    <col min="4878" max="4878" width="5" style="72" bestFit="1" customWidth="1"/>
    <col min="4879" max="4879" width="6.5703125" style="72" bestFit="1" customWidth="1"/>
    <col min="4880" max="4880" width="7.85546875" style="72" bestFit="1" customWidth="1"/>
    <col min="4881" max="4881" width="5" style="72" bestFit="1" customWidth="1"/>
    <col min="4882" max="4882" width="6.5703125" style="72" bestFit="1" customWidth="1"/>
    <col min="4883" max="4883" width="7.85546875" style="72" bestFit="1" customWidth="1"/>
    <col min="4884" max="4884" width="5" style="72" bestFit="1" customWidth="1"/>
    <col min="4885" max="4885" width="6.5703125" style="72" bestFit="1" customWidth="1"/>
    <col min="4886" max="4886" width="7.85546875" style="72" bestFit="1" customWidth="1"/>
    <col min="4887" max="4887" width="5" style="72" bestFit="1" customWidth="1"/>
    <col min="4888" max="4888" width="6.5703125" style="72" bestFit="1" customWidth="1"/>
    <col min="4889" max="4889" width="7.85546875" style="72" bestFit="1" customWidth="1"/>
    <col min="4890" max="4890" width="5" style="72" bestFit="1" customWidth="1"/>
    <col min="4891" max="4891" width="6.5703125" style="72" bestFit="1" customWidth="1"/>
    <col min="4892" max="4892" width="7.85546875" style="72" bestFit="1" customWidth="1"/>
    <col min="4893" max="4893" width="5" style="72" bestFit="1" customWidth="1"/>
    <col min="4894" max="4894" width="6.5703125" style="72" bestFit="1" customWidth="1"/>
    <col min="4895" max="4895" width="7.85546875" style="72" bestFit="1" customWidth="1"/>
    <col min="4896" max="5120" width="9.140625" style="72"/>
    <col min="5121" max="5121" width="15.140625" style="72" bestFit="1" customWidth="1"/>
    <col min="5122" max="5122" width="5" style="72" bestFit="1" customWidth="1"/>
    <col min="5123" max="5123" width="6.5703125" style="72" bestFit="1" customWidth="1"/>
    <col min="5124" max="5124" width="7.85546875" style="72" bestFit="1" customWidth="1"/>
    <col min="5125" max="5125" width="5" style="72" bestFit="1" customWidth="1"/>
    <col min="5126" max="5126" width="6.5703125" style="72" bestFit="1" customWidth="1"/>
    <col min="5127" max="5127" width="7.85546875" style="72" bestFit="1" customWidth="1"/>
    <col min="5128" max="5128" width="5" style="72" bestFit="1" customWidth="1"/>
    <col min="5129" max="5129" width="6.5703125" style="72" bestFit="1" customWidth="1"/>
    <col min="5130" max="5130" width="7.85546875" style="72" bestFit="1" customWidth="1"/>
    <col min="5131" max="5131" width="5" style="72" bestFit="1" customWidth="1"/>
    <col min="5132" max="5132" width="6.5703125" style="72" bestFit="1" customWidth="1"/>
    <col min="5133" max="5133" width="7.85546875" style="72" bestFit="1" customWidth="1"/>
    <col min="5134" max="5134" width="5" style="72" bestFit="1" customWidth="1"/>
    <col min="5135" max="5135" width="6.5703125" style="72" bestFit="1" customWidth="1"/>
    <col min="5136" max="5136" width="7.85546875" style="72" bestFit="1" customWidth="1"/>
    <col min="5137" max="5137" width="5" style="72" bestFit="1" customWidth="1"/>
    <col min="5138" max="5138" width="6.5703125" style="72" bestFit="1" customWidth="1"/>
    <col min="5139" max="5139" width="7.85546875" style="72" bestFit="1" customWidth="1"/>
    <col min="5140" max="5140" width="5" style="72" bestFit="1" customWidth="1"/>
    <col min="5141" max="5141" width="6.5703125" style="72" bestFit="1" customWidth="1"/>
    <col min="5142" max="5142" width="7.85546875" style="72" bestFit="1" customWidth="1"/>
    <col min="5143" max="5143" width="5" style="72" bestFit="1" customWidth="1"/>
    <col min="5144" max="5144" width="6.5703125" style="72" bestFit="1" customWidth="1"/>
    <col min="5145" max="5145" width="7.85546875" style="72" bestFit="1" customWidth="1"/>
    <col min="5146" max="5146" width="5" style="72" bestFit="1" customWidth="1"/>
    <col min="5147" max="5147" width="6.5703125" style="72" bestFit="1" customWidth="1"/>
    <col min="5148" max="5148" width="7.85546875" style="72" bestFit="1" customWidth="1"/>
    <col min="5149" max="5149" width="5" style="72" bestFit="1" customWidth="1"/>
    <col min="5150" max="5150" width="6.5703125" style="72" bestFit="1" customWidth="1"/>
    <col min="5151" max="5151" width="7.85546875" style="72" bestFit="1" customWidth="1"/>
    <col min="5152" max="5376" width="9.140625" style="72"/>
    <col min="5377" max="5377" width="15.140625" style="72" bestFit="1" customWidth="1"/>
    <col min="5378" max="5378" width="5" style="72" bestFit="1" customWidth="1"/>
    <col min="5379" max="5379" width="6.5703125" style="72" bestFit="1" customWidth="1"/>
    <col min="5380" max="5380" width="7.85546875" style="72" bestFit="1" customWidth="1"/>
    <col min="5381" max="5381" width="5" style="72" bestFit="1" customWidth="1"/>
    <col min="5382" max="5382" width="6.5703125" style="72" bestFit="1" customWidth="1"/>
    <col min="5383" max="5383" width="7.85546875" style="72" bestFit="1" customWidth="1"/>
    <col min="5384" max="5384" width="5" style="72" bestFit="1" customWidth="1"/>
    <col min="5385" max="5385" width="6.5703125" style="72" bestFit="1" customWidth="1"/>
    <col min="5386" max="5386" width="7.85546875" style="72" bestFit="1" customWidth="1"/>
    <col min="5387" max="5387" width="5" style="72" bestFit="1" customWidth="1"/>
    <col min="5388" max="5388" width="6.5703125" style="72" bestFit="1" customWidth="1"/>
    <col min="5389" max="5389" width="7.85546875" style="72" bestFit="1" customWidth="1"/>
    <col min="5390" max="5390" width="5" style="72" bestFit="1" customWidth="1"/>
    <col min="5391" max="5391" width="6.5703125" style="72" bestFit="1" customWidth="1"/>
    <col min="5392" max="5392" width="7.85546875" style="72" bestFit="1" customWidth="1"/>
    <col min="5393" max="5393" width="5" style="72" bestFit="1" customWidth="1"/>
    <col min="5394" max="5394" width="6.5703125" style="72" bestFit="1" customWidth="1"/>
    <col min="5395" max="5395" width="7.85546875" style="72" bestFit="1" customWidth="1"/>
    <col min="5396" max="5396" width="5" style="72" bestFit="1" customWidth="1"/>
    <col min="5397" max="5397" width="6.5703125" style="72" bestFit="1" customWidth="1"/>
    <col min="5398" max="5398" width="7.85546875" style="72" bestFit="1" customWidth="1"/>
    <col min="5399" max="5399" width="5" style="72" bestFit="1" customWidth="1"/>
    <col min="5400" max="5400" width="6.5703125" style="72" bestFit="1" customWidth="1"/>
    <col min="5401" max="5401" width="7.85546875" style="72" bestFit="1" customWidth="1"/>
    <col min="5402" max="5402" width="5" style="72" bestFit="1" customWidth="1"/>
    <col min="5403" max="5403" width="6.5703125" style="72" bestFit="1" customWidth="1"/>
    <col min="5404" max="5404" width="7.85546875" style="72" bestFit="1" customWidth="1"/>
    <col min="5405" max="5405" width="5" style="72" bestFit="1" customWidth="1"/>
    <col min="5406" max="5406" width="6.5703125" style="72" bestFit="1" customWidth="1"/>
    <col min="5407" max="5407" width="7.85546875" style="72" bestFit="1" customWidth="1"/>
    <col min="5408" max="5632" width="9.140625" style="72"/>
    <col min="5633" max="5633" width="15.140625" style="72" bestFit="1" customWidth="1"/>
    <col min="5634" max="5634" width="5" style="72" bestFit="1" customWidth="1"/>
    <col min="5635" max="5635" width="6.5703125" style="72" bestFit="1" customWidth="1"/>
    <col min="5636" max="5636" width="7.85546875" style="72" bestFit="1" customWidth="1"/>
    <col min="5637" max="5637" width="5" style="72" bestFit="1" customWidth="1"/>
    <col min="5638" max="5638" width="6.5703125" style="72" bestFit="1" customWidth="1"/>
    <col min="5639" max="5639" width="7.85546875" style="72" bestFit="1" customWidth="1"/>
    <col min="5640" max="5640" width="5" style="72" bestFit="1" customWidth="1"/>
    <col min="5641" max="5641" width="6.5703125" style="72" bestFit="1" customWidth="1"/>
    <col min="5642" max="5642" width="7.85546875" style="72" bestFit="1" customWidth="1"/>
    <col min="5643" max="5643" width="5" style="72" bestFit="1" customWidth="1"/>
    <col min="5644" max="5644" width="6.5703125" style="72" bestFit="1" customWidth="1"/>
    <col min="5645" max="5645" width="7.85546875" style="72" bestFit="1" customWidth="1"/>
    <col min="5646" max="5646" width="5" style="72" bestFit="1" customWidth="1"/>
    <col min="5647" max="5647" width="6.5703125" style="72" bestFit="1" customWidth="1"/>
    <col min="5648" max="5648" width="7.85546875" style="72" bestFit="1" customWidth="1"/>
    <col min="5649" max="5649" width="5" style="72" bestFit="1" customWidth="1"/>
    <col min="5650" max="5650" width="6.5703125" style="72" bestFit="1" customWidth="1"/>
    <col min="5651" max="5651" width="7.85546875" style="72" bestFit="1" customWidth="1"/>
    <col min="5652" max="5652" width="5" style="72" bestFit="1" customWidth="1"/>
    <col min="5653" max="5653" width="6.5703125" style="72" bestFit="1" customWidth="1"/>
    <col min="5654" max="5654" width="7.85546875" style="72" bestFit="1" customWidth="1"/>
    <col min="5655" max="5655" width="5" style="72" bestFit="1" customWidth="1"/>
    <col min="5656" max="5656" width="6.5703125" style="72" bestFit="1" customWidth="1"/>
    <col min="5657" max="5657" width="7.85546875" style="72" bestFit="1" customWidth="1"/>
    <col min="5658" max="5658" width="5" style="72" bestFit="1" customWidth="1"/>
    <col min="5659" max="5659" width="6.5703125" style="72" bestFit="1" customWidth="1"/>
    <col min="5660" max="5660" width="7.85546875" style="72" bestFit="1" customWidth="1"/>
    <col min="5661" max="5661" width="5" style="72" bestFit="1" customWidth="1"/>
    <col min="5662" max="5662" width="6.5703125" style="72" bestFit="1" customWidth="1"/>
    <col min="5663" max="5663" width="7.85546875" style="72" bestFit="1" customWidth="1"/>
    <col min="5664" max="5888" width="9.140625" style="72"/>
    <col min="5889" max="5889" width="15.140625" style="72" bestFit="1" customWidth="1"/>
    <col min="5890" max="5890" width="5" style="72" bestFit="1" customWidth="1"/>
    <col min="5891" max="5891" width="6.5703125" style="72" bestFit="1" customWidth="1"/>
    <col min="5892" max="5892" width="7.85546875" style="72" bestFit="1" customWidth="1"/>
    <col min="5893" max="5893" width="5" style="72" bestFit="1" customWidth="1"/>
    <col min="5894" max="5894" width="6.5703125" style="72" bestFit="1" customWidth="1"/>
    <col min="5895" max="5895" width="7.85546875" style="72" bestFit="1" customWidth="1"/>
    <col min="5896" max="5896" width="5" style="72" bestFit="1" customWidth="1"/>
    <col min="5897" max="5897" width="6.5703125" style="72" bestFit="1" customWidth="1"/>
    <col min="5898" max="5898" width="7.85546875" style="72" bestFit="1" customWidth="1"/>
    <col min="5899" max="5899" width="5" style="72" bestFit="1" customWidth="1"/>
    <col min="5900" max="5900" width="6.5703125" style="72" bestFit="1" customWidth="1"/>
    <col min="5901" max="5901" width="7.85546875" style="72" bestFit="1" customWidth="1"/>
    <col min="5902" max="5902" width="5" style="72" bestFit="1" customWidth="1"/>
    <col min="5903" max="5903" width="6.5703125" style="72" bestFit="1" customWidth="1"/>
    <col min="5904" max="5904" width="7.85546875" style="72" bestFit="1" customWidth="1"/>
    <col min="5905" max="5905" width="5" style="72" bestFit="1" customWidth="1"/>
    <col min="5906" max="5906" width="6.5703125" style="72" bestFit="1" customWidth="1"/>
    <col min="5907" max="5907" width="7.85546875" style="72" bestFit="1" customWidth="1"/>
    <col min="5908" max="5908" width="5" style="72" bestFit="1" customWidth="1"/>
    <col min="5909" max="5909" width="6.5703125" style="72" bestFit="1" customWidth="1"/>
    <col min="5910" max="5910" width="7.85546875" style="72" bestFit="1" customWidth="1"/>
    <col min="5911" max="5911" width="5" style="72" bestFit="1" customWidth="1"/>
    <col min="5912" max="5912" width="6.5703125" style="72" bestFit="1" customWidth="1"/>
    <col min="5913" max="5913" width="7.85546875" style="72" bestFit="1" customWidth="1"/>
    <col min="5914" max="5914" width="5" style="72" bestFit="1" customWidth="1"/>
    <col min="5915" max="5915" width="6.5703125" style="72" bestFit="1" customWidth="1"/>
    <col min="5916" max="5916" width="7.85546875" style="72" bestFit="1" customWidth="1"/>
    <col min="5917" max="5917" width="5" style="72" bestFit="1" customWidth="1"/>
    <col min="5918" max="5918" width="6.5703125" style="72" bestFit="1" customWidth="1"/>
    <col min="5919" max="5919" width="7.85546875" style="72" bestFit="1" customWidth="1"/>
    <col min="5920" max="6144" width="9.140625" style="72"/>
    <col min="6145" max="6145" width="15.140625" style="72" bestFit="1" customWidth="1"/>
    <col min="6146" max="6146" width="5" style="72" bestFit="1" customWidth="1"/>
    <col min="6147" max="6147" width="6.5703125" style="72" bestFit="1" customWidth="1"/>
    <col min="6148" max="6148" width="7.85546875" style="72" bestFit="1" customWidth="1"/>
    <col min="6149" max="6149" width="5" style="72" bestFit="1" customWidth="1"/>
    <col min="6150" max="6150" width="6.5703125" style="72" bestFit="1" customWidth="1"/>
    <col min="6151" max="6151" width="7.85546875" style="72" bestFit="1" customWidth="1"/>
    <col min="6152" max="6152" width="5" style="72" bestFit="1" customWidth="1"/>
    <col min="6153" max="6153" width="6.5703125" style="72" bestFit="1" customWidth="1"/>
    <col min="6154" max="6154" width="7.85546875" style="72" bestFit="1" customWidth="1"/>
    <col min="6155" max="6155" width="5" style="72" bestFit="1" customWidth="1"/>
    <col min="6156" max="6156" width="6.5703125" style="72" bestFit="1" customWidth="1"/>
    <col min="6157" max="6157" width="7.85546875" style="72" bestFit="1" customWidth="1"/>
    <col min="6158" max="6158" width="5" style="72" bestFit="1" customWidth="1"/>
    <col min="6159" max="6159" width="6.5703125" style="72" bestFit="1" customWidth="1"/>
    <col min="6160" max="6160" width="7.85546875" style="72" bestFit="1" customWidth="1"/>
    <col min="6161" max="6161" width="5" style="72" bestFit="1" customWidth="1"/>
    <col min="6162" max="6162" width="6.5703125" style="72" bestFit="1" customWidth="1"/>
    <col min="6163" max="6163" width="7.85546875" style="72" bestFit="1" customWidth="1"/>
    <col min="6164" max="6164" width="5" style="72" bestFit="1" customWidth="1"/>
    <col min="6165" max="6165" width="6.5703125" style="72" bestFit="1" customWidth="1"/>
    <col min="6166" max="6166" width="7.85546875" style="72" bestFit="1" customWidth="1"/>
    <col min="6167" max="6167" width="5" style="72" bestFit="1" customWidth="1"/>
    <col min="6168" max="6168" width="6.5703125" style="72" bestFit="1" customWidth="1"/>
    <col min="6169" max="6169" width="7.85546875" style="72" bestFit="1" customWidth="1"/>
    <col min="6170" max="6170" width="5" style="72" bestFit="1" customWidth="1"/>
    <col min="6171" max="6171" width="6.5703125" style="72" bestFit="1" customWidth="1"/>
    <col min="6172" max="6172" width="7.85546875" style="72" bestFit="1" customWidth="1"/>
    <col min="6173" max="6173" width="5" style="72" bestFit="1" customWidth="1"/>
    <col min="6174" max="6174" width="6.5703125" style="72" bestFit="1" customWidth="1"/>
    <col min="6175" max="6175" width="7.85546875" style="72" bestFit="1" customWidth="1"/>
    <col min="6176" max="6400" width="9.140625" style="72"/>
    <col min="6401" max="6401" width="15.140625" style="72" bestFit="1" customWidth="1"/>
    <col min="6402" max="6402" width="5" style="72" bestFit="1" customWidth="1"/>
    <col min="6403" max="6403" width="6.5703125" style="72" bestFit="1" customWidth="1"/>
    <col min="6404" max="6404" width="7.85546875" style="72" bestFit="1" customWidth="1"/>
    <col min="6405" max="6405" width="5" style="72" bestFit="1" customWidth="1"/>
    <col min="6406" max="6406" width="6.5703125" style="72" bestFit="1" customWidth="1"/>
    <col min="6407" max="6407" width="7.85546875" style="72" bestFit="1" customWidth="1"/>
    <col min="6408" max="6408" width="5" style="72" bestFit="1" customWidth="1"/>
    <col min="6409" max="6409" width="6.5703125" style="72" bestFit="1" customWidth="1"/>
    <col min="6410" max="6410" width="7.85546875" style="72" bestFit="1" customWidth="1"/>
    <col min="6411" max="6411" width="5" style="72" bestFit="1" customWidth="1"/>
    <col min="6412" max="6412" width="6.5703125" style="72" bestFit="1" customWidth="1"/>
    <col min="6413" max="6413" width="7.85546875" style="72" bestFit="1" customWidth="1"/>
    <col min="6414" max="6414" width="5" style="72" bestFit="1" customWidth="1"/>
    <col min="6415" max="6415" width="6.5703125" style="72" bestFit="1" customWidth="1"/>
    <col min="6416" max="6416" width="7.85546875" style="72" bestFit="1" customWidth="1"/>
    <col min="6417" max="6417" width="5" style="72" bestFit="1" customWidth="1"/>
    <col min="6418" max="6418" width="6.5703125" style="72" bestFit="1" customWidth="1"/>
    <col min="6419" max="6419" width="7.85546875" style="72" bestFit="1" customWidth="1"/>
    <col min="6420" max="6420" width="5" style="72" bestFit="1" customWidth="1"/>
    <col min="6421" max="6421" width="6.5703125" style="72" bestFit="1" customWidth="1"/>
    <col min="6422" max="6422" width="7.85546875" style="72" bestFit="1" customWidth="1"/>
    <col min="6423" max="6423" width="5" style="72" bestFit="1" customWidth="1"/>
    <col min="6424" max="6424" width="6.5703125" style="72" bestFit="1" customWidth="1"/>
    <col min="6425" max="6425" width="7.85546875" style="72" bestFit="1" customWidth="1"/>
    <col min="6426" max="6426" width="5" style="72" bestFit="1" customWidth="1"/>
    <col min="6427" max="6427" width="6.5703125" style="72" bestFit="1" customWidth="1"/>
    <col min="6428" max="6428" width="7.85546875" style="72" bestFit="1" customWidth="1"/>
    <col min="6429" max="6429" width="5" style="72" bestFit="1" customWidth="1"/>
    <col min="6430" max="6430" width="6.5703125" style="72" bestFit="1" customWidth="1"/>
    <col min="6431" max="6431" width="7.85546875" style="72" bestFit="1" customWidth="1"/>
    <col min="6432" max="6656" width="9.140625" style="72"/>
    <col min="6657" max="6657" width="15.140625" style="72" bestFit="1" customWidth="1"/>
    <col min="6658" max="6658" width="5" style="72" bestFit="1" customWidth="1"/>
    <col min="6659" max="6659" width="6.5703125" style="72" bestFit="1" customWidth="1"/>
    <col min="6660" max="6660" width="7.85546875" style="72" bestFit="1" customWidth="1"/>
    <col min="6661" max="6661" width="5" style="72" bestFit="1" customWidth="1"/>
    <col min="6662" max="6662" width="6.5703125" style="72" bestFit="1" customWidth="1"/>
    <col min="6663" max="6663" width="7.85546875" style="72" bestFit="1" customWidth="1"/>
    <col min="6664" max="6664" width="5" style="72" bestFit="1" customWidth="1"/>
    <col min="6665" max="6665" width="6.5703125" style="72" bestFit="1" customWidth="1"/>
    <col min="6666" max="6666" width="7.85546875" style="72" bestFit="1" customWidth="1"/>
    <col min="6667" max="6667" width="5" style="72" bestFit="1" customWidth="1"/>
    <col min="6668" max="6668" width="6.5703125" style="72" bestFit="1" customWidth="1"/>
    <col min="6669" max="6669" width="7.85546875" style="72" bestFit="1" customWidth="1"/>
    <col min="6670" max="6670" width="5" style="72" bestFit="1" customWidth="1"/>
    <col min="6671" max="6671" width="6.5703125" style="72" bestFit="1" customWidth="1"/>
    <col min="6672" max="6672" width="7.85546875" style="72" bestFit="1" customWidth="1"/>
    <col min="6673" max="6673" width="5" style="72" bestFit="1" customWidth="1"/>
    <col min="6674" max="6674" width="6.5703125" style="72" bestFit="1" customWidth="1"/>
    <col min="6675" max="6675" width="7.85546875" style="72" bestFit="1" customWidth="1"/>
    <col min="6676" max="6676" width="5" style="72" bestFit="1" customWidth="1"/>
    <col min="6677" max="6677" width="6.5703125" style="72" bestFit="1" customWidth="1"/>
    <col min="6678" max="6678" width="7.85546875" style="72" bestFit="1" customWidth="1"/>
    <col min="6679" max="6679" width="5" style="72" bestFit="1" customWidth="1"/>
    <col min="6680" max="6680" width="6.5703125" style="72" bestFit="1" customWidth="1"/>
    <col min="6681" max="6681" width="7.85546875" style="72" bestFit="1" customWidth="1"/>
    <col min="6682" max="6682" width="5" style="72" bestFit="1" customWidth="1"/>
    <col min="6683" max="6683" width="6.5703125" style="72" bestFit="1" customWidth="1"/>
    <col min="6684" max="6684" width="7.85546875" style="72" bestFit="1" customWidth="1"/>
    <col min="6685" max="6685" width="5" style="72" bestFit="1" customWidth="1"/>
    <col min="6686" max="6686" width="6.5703125" style="72" bestFit="1" customWidth="1"/>
    <col min="6687" max="6687" width="7.85546875" style="72" bestFit="1" customWidth="1"/>
    <col min="6688" max="6912" width="9.140625" style="72"/>
    <col min="6913" max="6913" width="15.140625" style="72" bestFit="1" customWidth="1"/>
    <col min="6914" max="6914" width="5" style="72" bestFit="1" customWidth="1"/>
    <col min="6915" max="6915" width="6.5703125" style="72" bestFit="1" customWidth="1"/>
    <col min="6916" max="6916" width="7.85546875" style="72" bestFit="1" customWidth="1"/>
    <col min="6917" max="6917" width="5" style="72" bestFit="1" customWidth="1"/>
    <col min="6918" max="6918" width="6.5703125" style="72" bestFit="1" customWidth="1"/>
    <col min="6919" max="6919" width="7.85546875" style="72" bestFit="1" customWidth="1"/>
    <col min="6920" max="6920" width="5" style="72" bestFit="1" customWidth="1"/>
    <col min="6921" max="6921" width="6.5703125" style="72" bestFit="1" customWidth="1"/>
    <col min="6922" max="6922" width="7.85546875" style="72" bestFit="1" customWidth="1"/>
    <col min="6923" max="6923" width="5" style="72" bestFit="1" customWidth="1"/>
    <col min="6924" max="6924" width="6.5703125" style="72" bestFit="1" customWidth="1"/>
    <col min="6925" max="6925" width="7.85546875" style="72" bestFit="1" customWidth="1"/>
    <col min="6926" max="6926" width="5" style="72" bestFit="1" customWidth="1"/>
    <col min="6927" max="6927" width="6.5703125" style="72" bestFit="1" customWidth="1"/>
    <col min="6928" max="6928" width="7.85546875" style="72" bestFit="1" customWidth="1"/>
    <col min="6929" max="6929" width="5" style="72" bestFit="1" customWidth="1"/>
    <col min="6930" max="6930" width="6.5703125" style="72" bestFit="1" customWidth="1"/>
    <col min="6931" max="6931" width="7.85546875" style="72" bestFit="1" customWidth="1"/>
    <col min="6932" max="6932" width="5" style="72" bestFit="1" customWidth="1"/>
    <col min="6933" max="6933" width="6.5703125" style="72" bestFit="1" customWidth="1"/>
    <col min="6934" max="6934" width="7.85546875" style="72" bestFit="1" customWidth="1"/>
    <col min="6935" max="6935" width="5" style="72" bestFit="1" customWidth="1"/>
    <col min="6936" max="6936" width="6.5703125" style="72" bestFit="1" customWidth="1"/>
    <col min="6937" max="6937" width="7.85546875" style="72" bestFit="1" customWidth="1"/>
    <col min="6938" max="6938" width="5" style="72" bestFit="1" customWidth="1"/>
    <col min="6939" max="6939" width="6.5703125" style="72" bestFit="1" customWidth="1"/>
    <col min="6940" max="6940" width="7.85546875" style="72" bestFit="1" customWidth="1"/>
    <col min="6941" max="6941" width="5" style="72" bestFit="1" customWidth="1"/>
    <col min="6942" max="6942" width="6.5703125" style="72" bestFit="1" customWidth="1"/>
    <col min="6943" max="6943" width="7.85546875" style="72" bestFit="1" customWidth="1"/>
    <col min="6944" max="7168" width="9.140625" style="72"/>
    <col min="7169" max="7169" width="15.140625" style="72" bestFit="1" customWidth="1"/>
    <col min="7170" max="7170" width="5" style="72" bestFit="1" customWidth="1"/>
    <col min="7171" max="7171" width="6.5703125" style="72" bestFit="1" customWidth="1"/>
    <col min="7172" max="7172" width="7.85546875" style="72" bestFit="1" customWidth="1"/>
    <col min="7173" max="7173" width="5" style="72" bestFit="1" customWidth="1"/>
    <col min="7174" max="7174" width="6.5703125" style="72" bestFit="1" customWidth="1"/>
    <col min="7175" max="7175" width="7.85546875" style="72" bestFit="1" customWidth="1"/>
    <col min="7176" max="7176" width="5" style="72" bestFit="1" customWidth="1"/>
    <col min="7177" max="7177" width="6.5703125" style="72" bestFit="1" customWidth="1"/>
    <col min="7178" max="7178" width="7.85546875" style="72" bestFit="1" customWidth="1"/>
    <col min="7179" max="7179" width="5" style="72" bestFit="1" customWidth="1"/>
    <col min="7180" max="7180" width="6.5703125" style="72" bestFit="1" customWidth="1"/>
    <col min="7181" max="7181" width="7.85546875" style="72" bestFit="1" customWidth="1"/>
    <col min="7182" max="7182" width="5" style="72" bestFit="1" customWidth="1"/>
    <col min="7183" max="7183" width="6.5703125" style="72" bestFit="1" customWidth="1"/>
    <col min="7184" max="7184" width="7.85546875" style="72" bestFit="1" customWidth="1"/>
    <col min="7185" max="7185" width="5" style="72" bestFit="1" customWidth="1"/>
    <col min="7186" max="7186" width="6.5703125" style="72" bestFit="1" customWidth="1"/>
    <col min="7187" max="7187" width="7.85546875" style="72" bestFit="1" customWidth="1"/>
    <col min="7188" max="7188" width="5" style="72" bestFit="1" customWidth="1"/>
    <col min="7189" max="7189" width="6.5703125" style="72" bestFit="1" customWidth="1"/>
    <col min="7190" max="7190" width="7.85546875" style="72" bestFit="1" customWidth="1"/>
    <col min="7191" max="7191" width="5" style="72" bestFit="1" customWidth="1"/>
    <col min="7192" max="7192" width="6.5703125" style="72" bestFit="1" customWidth="1"/>
    <col min="7193" max="7193" width="7.85546875" style="72" bestFit="1" customWidth="1"/>
    <col min="7194" max="7194" width="5" style="72" bestFit="1" customWidth="1"/>
    <col min="7195" max="7195" width="6.5703125" style="72" bestFit="1" customWidth="1"/>
    <col min="7196" max="7196" width="7.85546875" style="72" bestFit="1" customWidth="1"/>
    <col min="7197" max="7197" width="5" style="72" bestFit="1" customWidth="1"/>
    <col min="7198" max="7198" width="6.5703125" style="72" bestFit="1" customWidth="1"/>
    <col min="7199" max="7199" width="7.85546875" style="72" bestFit="1" customWidth="1"/>
    <col min="7200" max="7424" width="9.140625" style="72"/>
    <col min="7425" max="7425" width="15.140625" style="72" bestFit="1" customWidth="1"/>
    <col min="7426" max="7426" width="5" style="72" bestFit="1" customWidth="1"/>
    <col min="7427" max="7427" width="6.5703125" style="72" bestFit="1" customWidth="1"/>
    <col min="7428" max="7428" width="7.85546875" style="72" bestFit="1" customWidth="1"/>
    <col min="7429" max="7429" width="5" style="72" bestFit="1" customWidth="1"/>
    <col min="7430" max="7430" width="6.5703125" style="72" bestFit="1" customWidth="1"/>
    <col min="7431" max="7431" width="7.85546875" style="72" bestFit="1" customWidth="1"/>
    <col min="7432" max="7432" width="5" style="72" bestFit="1" customWidth="1"/>
    <col min="7433" max="7433" width="6.5703125" style="72" bestFit="1" customWidth="1"/>
    <col min="7434" max="7434" width="7.85546875" style="72" bestFit="1" customWidth="1"/>
    <col min="7435" max="7435" width="5" style="72" bestFit="1" customWidth="1"/>
    <col min="7436" max="7436" width="6.5703125" style="72" bestFit="1" customWidth="1"/>
    <col min="7437" max="7437" width="7.85546875" style="72" bestFit="1" customWidth="1"/>
    <col min="7438" max="7438" width="5" style="72" bestFit="1" customWidth="1"/>
    <col min="7439" max="7439" width="6.5703125" style="72" bestFit="1" customWidth="1"/>
    <col min="7440" max="7440" width="7.85546875" style="72" bestFit="1" customWidth="1"/>
    <col min="7441" max="7441" width="5" style="72" bestFit="1" customWidth="1"/>
    <col min="7442" max="7442" width="6.5703125" style="72" bestFit="1" customWidth="1"/>
    <col min="7443" max="7443" width="7.85546875" style="72" bestFit="1" customWidth="1"/>
    <col min="7444" max="7444" width="5" style="72" bestFit="1" customWidth="1"/>
    <col min="7445" max="7445" width="6.5703125" style="72" bestFit="1" customWidth="1"/>
    <col min="7446" max="7446" width="7.85546875" style="72" bestFit="1" customWidth="1"/>
    <col min="7447" max="7447" width="5" style="72" bestFit="1" customWidth="1"/>
    <col min="7448" max="7448" width="6.5703125" style="72" bestFit="1" customWidth="1"/>
    <col min="7449" max="7449" width="7.85546875" style="72" bestFit="1" customWidth="1"/>
    <col min="7450" max="7450" width="5" style="72" bestFit="1" customWidth="1"/>
    <col min="7451" max="7451" width="6.5703125" style="72" bestFit="1" customWidth="1"/>
    <col min="7452" max="7452" width="7.85546875" style="72" bestFit="1" customWidth="1"/>
    <col min="7453" max="7453" width="5" style="72" bestFit="1" customWidth="1"/>
    <col min="7454" max="7454" width="6.5703125" style="72" bestFit="1" customWidth="1"/>
    <col min="7455" max="7455" width="7.85546875" style="72" bestFit="1" customWidth="1"/>
    <col min="7456" max="7680" width="9.140625" style="72"/>
    <col min="7681" max="7681" width="15.140625" style="72" bestFit="1" customWidth="1"/>
    <col min="7682" max="7682" width="5" style="72" bestFit="1" customWidth="1"/>
    <col min="7683" max="7683" width="6.5703125" style="72" bestFit="1" customWidth="1"/>
    <col min="7684" max="7684" width="7.85546875" style="72" bestFit="1" customWidth="1"/>
    <col min="7685" max="7685" width="5" style="72" bestFit="1" customWidth="1"/>
    <col min="7686" max="7686" width="6.5703125" style="72" bestFit="1" customWidth="1"/>
    <col min="7687" max="7687" width="7.85546875" style="72" bestFit="1" customWidth="1"/>
    <col min="7688" max="7688" width="5" style="72" bestFit="1" customWidth="1"/>
    <col min="7689" max="7689" width="6.5703125" style="72" bestFit="1" customWidth="1"/>
    <col min="7690" max="7690" width="7.85546875" style="72" bestFit="1" customWidth="1"/>
    <col min="7691" max="7691" width="5" style="72" bestFit="1" customWidth="1"/>
    <col min="7692" max="7692" width="6.5703125" style="72" bestFit="1" customWidth="1"/>
    <col min="7693" max="7693" width="7.85546875" style="72" bestFit="1" customWidth="1"/>
    <col min="7694" max="7694" width="5" style="72" bestFit="1" customWidth="1"/>
    <col min="7695" max="7695" width="6.5703125" style="72" bestFit="1" customWidth="1"/>
    <col min="7696" max="7696" width="7.85546875" style="72" bestFit="1" customWidth="1"/>
    <col min="7697" max="7697" width="5" style="72" bestFit="1" customWidth="1"/>
    <col min="7698" max="7698" width="6.5703125" style="72" bestFit="1" customWidth="1"/>
    <col min="7699" max="7699" width="7.85546875" style="72" bestFit="1" customWidth="1"/>
    <col min="7700" max="7700" width="5" style="72" bestFit="1" customWidth="1"/>
    <col min="7701" max="7701" width="6.5703125" style="72" bestFit="1" customWidth="1"/>
    <col min="7702" max="7702" width="7.85546875" style="72" bestFit="1" customWidth="1"/>
    <col min="7703" max="7703" width="5" style="72" bestFit="1" customWidth="1"/>
    <col min="7704" max="7704" width="6.5703125" style="72" bestFit="1" customWidth="1"/>
    <col min="7705" max="7705" width="7.85546875" style="72" bestFit="1" customWidth="1"/>
    <col min="7706" max="7706" width="5" style="72" bestFit="1" customWidth="1"/>
    <col min="7707" max="7707" width="6.5703125" style="72" bestFit="1" customWidth="1"/>
    <col min="7708" max="7708" width="7.85546875" style="72" bestFit="1" customWidth="1"/>
    <col min="7709" max="7709" width="5" style="72" bestFit="1" customWidth="1"/>
    <col min="7710" max="7710" width="6.5703125" style="72" bestFit="1" customWidth="1"/>
    <col min="7711" max="7711" width="7.85546875" style="72" bestFit="1" customWidth="1"/>
    <col min="7712" max="7936" width="9.140625" style="72"/>
    <col min="7937" max="7937" width="15.140625" style="72" bestFit="1" customWidth="1"/>
    <col min="7938" max="7938" width="5" style="72" bestFit="1" customWidth="1"/>
    <col min="7939" max="7939" width="6.5703125" style="72" bestFit="1" customWidth="1"/>
    <col min="7940" max="7940" width="7.85546875" style="72" bestFit="1" customWidth="1"/>
    <col min="7941" max="7941" width="5" style="72" bestFit="1" customWidth="1"/>
    <col min="7942" max="7942" width="6.5703125" style="72" bestFit="1" customWidth="1"/>
    <col min="7943" max="7943" width="7.85546875" style="72" bestFit="1" customWidth="1"/>
    <col min="7944" max="7944" width="5" style="72" bestFit="1" customWidth="1"/>
    <col min="7945" max="7945" width="6.5703125" style="72" bestFit="1" customWidth="1"/>
    <col min="7946" max="7946" width="7.85546875" style="72" bestFit="1" customWidth="1"/>
    <col min="7947" max="7947" width="5" style="72" bestFit="1" customWidth="1"/>
    <col min="7948" max="7948" width="6.5703125" style="72" bestFit="1" customWidth="1"/>
    <col min="7949" max="7949" width="7.85546875" style="72" bestFit="1" customWidth="1"/>
    <col min="7950" max="7950" width="5" style="72" bestFit="1" customWidth="1"/>
    <col min="7951" max="7951" width="6.5703125" style="72" bestFit="1" customWidth="1"/>
    <col min="7952" max="7952" width="7.85546875" style="72" bestFit="1" customWidth="1"/>
    <col min="7953" max="7953" width="5" style="72" bestFit="1" customWidth="1"/>
    <col min="7954" max="7954" width="6.5703125" style="72" bestFit="1" customWidth="1"/>
    <col min="7955" max="7955" width="7.85546875" style="72" bestFit="1" customWidth="1"/>
    <col min="7956" max="7956" width="5" style="72" bestFit="1" customWidth="1"/>
    <col min="7957" max="7957" width="6.5703125" style="72" bestFit="1" customWidth="1"/>
    <col min="7958" max="7958" width="7.85546875" style="72" bestFit="1" customWidth="1"/>
    <col min="7959" max="7959" width="5" style="72" bestFit="1" customWidth="1"/>
    <col min="7960" max="7960" width="6.5703125" style="72" bestFit="1" customWidth="1"/>
    <col min="7961" max="7961" width="7.85546875" style="72" bestFit="1" customWidth="1"/>
    <col min="7962" max="7962" width="5" style="72" bestFit="1" customWidth="1"/>
    <col min="7963" max="7963" width="6.5703125" style="72" bestFit="1" customWidth="1"/>
    <col min="7964" max="7964" width="7.85546875" style="72" bestFit="1" customWidth="1"/>
    <col min="7965" max="7965" width="5" style="72" bestFit="1" customWidth="1"/>
    <col min="7966" max="7966" width="6.5703125" style="72" bestFit="1" customWidth="1"/>
    <col min="7967" max="7967" width="7.85546875" style="72" bestFit="1" customWidth="1"/>
    <col min="7968" max="8192" width="9.140625" style="72"/>
    <col min="8193" max="8193" width="15.140625" style="72" bestFit="1" customWidth="1"/>
    <col min="8194" max="8194" width="5" style="72" bestFit="1" customWidth="1"/>
    <col min="8195" max="8195" width="6.5703125" style="72" bestFit="1" customWidth="1"/>
    <col min="8196" max="8196" width="7.85546875" style="72" bestFit="1" customWidth="1"/>
    <col min="8197" max="8197" width="5" style="72" bestFit="1" customWidth="1"/>
    <col min="8198" max="8198" width="6.5703125" style="72" bestFit="1" customWidth="1"/>
    <col min="8199" max="8199" width="7.85546875" style="72" bestFit="1" customWidth="1"/>
    <col min="8200" max="8200" width="5" style="72" bestFit="1" customWidth="1"/>
    <col min="8201" max="8201" width="6.5703125" style="72" bestFit="1" customWidth="1"/>
    <col min="8202" max="8202" width="7.85546875" style="72" bestFit="1" customWidth="1"/>
    <col min="8203" max="8203" width="5" style="72" bestFit="1" customWidth="1"/>
    <col min="8204" max="8204" width="6.5703125" style="72" bestFit="1" customWidth="1"/>
    <col min="8205" max="8205" width="7.85546875" style="72" bestFit="1" customWidth="1"/>
    <col min="8206" max="8206" width="5" style="72" bestFit="1" customWidth="1"/>
    <col min="8207" max="8207" width="6.5703125" style="72" bestFit="1" customWidth="1"/>
    <col min="8208" max="8208" width="7.85546875" style="72" bestFit="1" customWidth="1"/>
    <col min="8209" max="8209" width="5" style="72" bestFit="1" customWidth="1"/>
    <col min="8210" max="8210" width="6.5703125" style="72" bestFit="1" customWidth="1"/>
    <col min="8211" max="8211" width="7.85546875" style="72" bestFit="1" customWidth="1"/>
    <col min="8212" max="8212" width="5" style="72" bestFit="1" customWidth="1"/>
    <col min="8213" max="8213" width="6.5703125" style="72" bestFit="1" customWidth="1"/>
    <col min="8214" max="8214" width="7.85546875" style="72" bestFit="1" customWidth="1"/>
    <col min="8215" max="8215" width="5" style="72" bestFit="1" customWidth="1"/>
    <col min="8216" max="8216" width="6.5703125" style="72" bestFit="1" customWidth="1"/>
    <col min="8217" max="8217" width="7.85546875" style="72" bestFit="1" customWidth="1"/>
    <col min="8218" max="8218" width="5" style="72" bestFit="1" customWidth="1"/>
    <col min="8219" max="8219" width="6.5703125" style="72" bestFit="1" customWidth="1"/>
    <col min="8220" max="8220" width="7.85546875" style="72" bestFit="1" customWidth="1"/>
    <col min="8221" max="8221" width="5" style="72" bestFit="1" customWidth="1"/>
    <col min="8222" max="8222" width="6.5703125" style="72" bestFit="1" customWidth="1"/>
    <col min="8223" max="8223" width="7.85546875" style="72" bestFit="1" customWidth="1"/>
    <col min="8224" max="8448" width="9.140625" style="72"/>
    <col min="8449" max="8449" width="15.140625" style="72" bestFit="1" customWidth="1"/>
    <col min="8450" max="8450" width="5" style="72" bestFit="1" customWidth="1"/>
    <col min="8451" max="8451" width="6.5703125" style="72" bestFit="1" customWidth="1"/>
    <col min="8452" max="8452" width="7.85546875" style="72" bestFit="1" customWidth="1"/>
    <col min="8453" max="8453" width="5" style="72" bestFit="1" customWidth="1"/>
    <col min="8454" max="8454" width="6.5703125" style="72" bestFit="1" customWidth="1"/>
    <col min="8455" max="8455" width="7.85546875" style="72" bestFit="1" customWidth="1"/>
    <col min="8456" max="8456" width="5" style="72" bestFit="1" customWidth="1"/>
    <col min="8457" max="8457" width="6.5703125" style="72" bestFit="1" customWidth="1"/>
    <col min="8458" max="8458" width="7.85546875" style="72" bestFit="1" customWidth="1"/>
    <col min="8459" max="8459" width="5" style="72" bestFit="1" customWidth="1"/>
    <col min="8460" max="8460" width="6.5703125" style="72" bestFit="1" customWidth="1"/>
    <col min="8461" max="8461" width="7.85546875" style="72" bestFit="1" customWidth="1"/>
    <col min="8462" max="8462" width="5" style="72" bestFit="1" customWidth="1"/>
    <col min="8463" max="8463" width="6.5703125" style="72" bestFit="1" customWidth="1"/>
    <col min="8464" max="8464" width="7.85546875" style="72" bestFit="1" customWidth="1"/>
    <col min="8465" max="8465" width="5" style="72" bestFit="1" customWidth="1"/>
    <col min="8466" max="8466" width="6.5703125" style="72" bestFit="1" customWidth="1"/>
    <col min="8467" max="8467" width="7.85546875" style="72" bestFit="1" customWidth="1"/>
    <col min="8468" max="8468" width="5" style="72" bestFit="1" customWidth="1"/>
    <col min="8469" max="8469" width="6.5703125" style="72" bestFit="1" customWidth="1"/>
    <col min="8470" max="8470" width="7.85546875" style="72" bestFit="1" customWidth="1"/>
    <col min="8471" max="8471" width="5" style="72" bestFit="1" customWidth="1"/>
    <col min="8472" max="8472" width="6.5703125" style="72" bestFit="1" customWidth="1"/>
    <col min="8473" max="8473" width="7.85546875" style="72" bestFit="1" customWidth="1"/>
    <col min="8474" max="8474" width="5" style="72" bestFit="1" customWidth="1"/>
    <col min="8475" max="8475" width="6.5703125" style="72" bestFit="1" customWidth="1"/>
    <col min="8476" max="8476" width="7.85546875" style="72" bestFit="1" customWidth="1"/>
    <col min="8477" max="8477" width="5" style="72" bestFit="1" customWidth="1"/>
    <col min="8478" max="8478" width="6.5703125" style="72" bestFit="1" customWidth="1"/>
    <col min="8479" max="8479" width="7.85546875" style="72" bestFit="1" customWidth="1"/>
    <col min="8480" max="8704" width="9.140625" style="72"/>
    <col min="8705" max="8705" width="15.140625" style="72" bestFit="1" customWidth="1"/>
    <col min="8706" max="8706" width="5" style="72" bestFit="1" customWidth="1"/>
    <col min="8707" max="8707" width="6.5703125" style="72" bestFit="1" customWidth="1"/>
    <col min="8708" max="8708" width="7.85546875" style="72" bestFit="1" customWidth="1"/>
    <col min="8709" max="8709" width="5" style="72" bestFit="1" customWidth="1"/>
    <col min="8710" max="8710" width="6.5703125" style="72" bestFit="1" customWidth="1"/>
    <col min="8711" max="8711" width="7.85546875" style="72" bestFit="1" customWidth="1"/>
    <col min="8712" max="8712" width="5" style="72" bestFit="1" customWidth="1"/>
    <col min="8713" max="8713" width="6.5703125" style="72" bestFit="1" customWidth="1"/>
    <col min="8714" max="8714" width="7.85546875" style="72" bestFit="1" customWidth="1"/>
    <col min="8715" max="8715" width="5" style="72" bestFit="1" customWidth="1"/>
    <col min="8716" max="8716" width="6.5703125" style="72" bestFit="1" customWidth="1"/>
    <col min="8717" max="8717" width="7.85546875" style="72" bestFit="1" customWidth="1"/>
    <col min="8718" max="8718" width="5" style="72" bestFit="1" customWidth="1"/>
    <col min="8719" max="8719" width="6.5703125" style="72" bestFit="1" customWidth="1"/>
    <col min="8720" max="8720" width="7.85546875" style="72" bestFit="1" customWidth="1"/>
    <col min="8721" max="8721" width="5" style="72" bestFit="1" customWidth="1"/>
    <col min="8722" max="8722" width="6.5703125" style="72" bestFit="1" customWidth="1"/>
    <col min="8723" max="8723" width="7.85546875" style="72" bestFit="1" customWidth="1"/>
    <col min="8724" max="8724" width="5" style="72" bestFit="1" customWidth="1"/>
    <col min="8725" max="8725" width="6.5703125" style="72" bestFit="1" customWidth="1"/>
    <col min="8726" max="8726" width="7.85546875" style="72" bestFit="1" customWidth="1"/>
    <col min="8727" max="8727" width="5" style="72" bestFit="1" customWidth="1"/>
    <col min="8728" max="8728" width="6.5703125" style="72" bestFit="1" customWidth="1"/>
    <col min="8729" max="8729" width="7.85546875" style="72" bestFit="1" customWidth="1"/>
    <col min="8730" max="8730" width="5" style="72" bestFit="1" customWidth="1"/>
    <col min="8731" max="8731" width="6.5703125" style="72" bestFit="1" customWidth="1"/>
    <col min="8732" max="8732" width="7.85546875" style="72" bestFit="1" customWidth="1"/>
    <col min="8733" max="8733" width="5" style="72" bestFit="1" customWidth="1"/>
    <col min="8734" max="8734" width="6.5703125" style="72" bestFit="1" customWidth="1"/>
    <col min="8735" max="8735" width="7.85546875" style="72" bestFit="1" customWidth="1"/>
    <col min="8736" max="8960" width="9.140625" style="72"/>
    <col min="8961" max="8961" width="15.140625" style="72" bestFit="1" customWidth="1"/>
    <col min="8962" max="8962" width="5" style="72" bestFit="1" customWidth="1"/>
    <col min="8963" max="8963" width="6.5703125" style="72" bestFit="1" customWidth="1"/>
    <col min="8964" max="8964" width="7.85546875" style="72" bestFit="1" customWidth="1"/>
    <col min="8965" max="8965" width="5" style="72" bestFit="1" customWidth="1"/>
    <col min="8966" max="8966" width="6.5703125" style="72" bestFit="1" customWidth="1"/>
    <col min="8967" max="8967" width="7.85546875" style="72" bestFit="1" customWidth="1"/>
    <col min="8968" max="8968" width="5" style="72" bestFit="1" customWidth="1"/>
    <col min="8969" max="8969" width="6.5703125" style="72" bestFit="1" customWidth="1"/>
    <col min="8970" max="8970" width="7.85546875" style="72" bestFit="1" customWidth="1"/>
    <col min="8971" max="8971" width="5" style="72" bestFit="1" customWidth="1"/>
    <col min="8972" max="8972" width="6.5703125" style="72" bestFit="1" customWidth="1"/>
    <col min="8973" max="8973" width="7.85546875" style="72" bestFit="1" customWidth="1"/>
    <col min="8974" max="8974" width="5" style="72" bestFit="1" customWidth="1"/>
    <col min="8975" max="8975" width="6.5703125" style="72" bestFit="1" customWidth="1"/>
    <col min="8976" max="8976" width="7.85546875" style="72" bestFit="1" customWidth="1"/>
    <col min="8977" max="8977" width="5" style="72" bestFit="1" customWidth="1"/>
    <col min="8978" max="8978" width="6.5703125" style="72" bestFit="1" customWidth="1"/>
    <col min="8979" max="8979" width="7.85546875" style="72" bestFit="1" customWidth="1"/>
    <col min="8980" max="8980" width="5" style="72" bestFit="1" customWidth="1"/>
    <col min="8981" max="8981" width="6.5703125" style="72" bestFit="1" customWidth="1"/>
    <col min="8982" max="8982" width="7.85546875" style="72" bestFit="1" customWidth="1"/>
    <col min="8983" max="8983" width="5" style="72" bestFit="1" customWidth="1"/>
    <col min="8984" max="8984" width="6.5703125" style="72" bestFit="1" customWidth="1"/>
    <col min="8985" max="8985" width="7.85546875" style="72" bestFit="1" customWidth="1"/>
    <col min="8986" max="8986" width="5" style="72" bestFit="1" customWidth="1"/>
    <col min="8987" max="8987" width="6.5703125" style="72" bestFit="1" customWidth="1"/>
    <col min="8988" max="8988" width="7.85546875" style="72" bestFit="1" customWidth="1"/>
    <col min="8989" max="8989" width="5" style="72" bestFit="1" customWidth="1"/>
    <col min="8990" max="8990" width="6.5703125" style="72" bestFit="1" customWidth="1"/>
    <col min="8991" max="8991" width="7.85546875" style="72" bestFit="1" customWidth="1"/>
    <col min="8992" max="9216" width="9.140625" style="72"/>
    <col min="9217" max="9217" width="15.140625" style="72" bestFit="1" customWidth="1"/>
    <col min="9218" max="9218" width="5" style="72" bestFit="1" customWidth="1"/>
    <col min="9219" max="9219" width="6.5703125" style="72" bestFit="1" customWidth="1"/>
    <col min="9220" max="9220" width="7.85546875" style="72" bestFit="1" customWidth="1"/>
    <col min="9221" max="9221" width="5" style="72" bestFit="1" customWidth="1"/>
    <col min="9222" max="9222" width="6.5703125" style="72" bestFit="1" customWidth="1"/>
    <col min="9223" max="9223" width="7.85546875" style="72" bestFit="1" customWidth="1"/>
    <col min="9224" max="9224" width="5" style="72" bestFit="1" customWidth="1"/>
    <col min="9225" max="9225" width="6.5703125" style="72" bestFit="1" customWidth="1"/>
    <col min="9226" max="9226" width="7.85546875" style="72" bestFit="1" customWidth="1"/>
    <col min="9227" max="9227" width="5" style="72" bestFit="1" customWidth="1"/>
    <col min="9228" max="9228" width="6.5703125" style="72" bestFit="1" customWidth="1"/>
    <col min="9229" max="9229" width="7.85546875" style="72" bestFit="1" customWidth="1"/>
    <col min="9230" max="9230" width="5" style="72" bestFit="1" customWidth="1"/>
    <col min="9231" max="9231" width="6.5703125" style="72" bestFit="1" customWidth="1"/>
    <col min="9232" max="9232" width="7.85546875" style="72" bestFit="1" customWidth="1"/>
    <col min="9233" max="9233" width="5" style="72" bestFit="1" customWidth="1"/>
    <col min="9234" max="9234" width="6.5703125" style="72" bestFit="1" customWidth="1"/>
    <col min="9235" max="9235" width="7.85546875" style="72" bestFit="1" customWidth="1"/>
    <col min="9236" max="9236" width="5" style="72" bestFit="1" customWidth="1"/>
    <col min="9237" max="9237" width="6.5703125" style="72" bestFit="1" customWidth="1"/>
    <col min="9238" max="9238" width="7.85546875" style="72" bestFit="1" customWidth="1"/>
    <col min="9239" max="9239" width="5" style="72" bestFit="1" customWidth="1"/>
    <col min="9240" max="9240" width="6.5703125" style="72" bestFit="1" customWidth="1"/>
    <col min="9241" max="9241" width="7.85546875" style="72" bestFit="1" customWidth="1"/>
    <col min="9242" max="9242" width="5" style="72" bestFit="1" customWidth="1"/>
    <col min="9243" max="9243" width="6.5703125" style="72" bestFit="1" customWidth="1"/>
    <col min="9244" max="9244" width="7.85546875" style="72" bestFit="1" customWidth="1"/>
    <col min="9245" max="9245" width="5" style="72" bestFit="1" customWidth="1"/>
    <col min="9246" max="9246" width="6.5703125" style="72" bestFit="1" customWidth="1"/>
    <col min="9247" max="9247" width="7.85546875" style="72" bestFit="1" customWidth="1"/>
    <col min="9248" max="9472" width="9.140625" style="72"/>
    <col min="9473" max="9473" width="15.140625" style="72" bestFit="1" customWidth="1"/>
    <col min="9474" max="9474" width="5" style="72" bestFit="1" customWidth="1"/>
    <col min="9475" max="9475" width="6.5703125" style="72" bestFit="1" customWidth="1"/>
    <col min="9476" max="9476" width="7.85546875" style="72" bestFit="1" customWidth="1"/>
    <col min="9477" max="9477" width="5" style="72" bestFit="1" customWidth="1"/>
    <col min="9478" max="9478" width="6.5703125" style="72" bestFit="1" customWidth="1"/>
    <col min="9479" max="9479" width="7.85546875" style="72" bestFit="1" customWidth="1"/>
    <col min="9480" max="9480" width="5" style="72" bestFit="1" customWidth="1"/>
    <col min="9481" max="9481" width="6.5703125" style="72" bestFit="1" customWidth="1"/>
    <col min="9482" max="9482" width="7.85546875" style="72" bestFit="1" customWidth="1"/>
    <col min="9483" max="9483" width="5" style="72" bestFit="1" customWidth="1"/>
    <col min="9484" max="9484" width="6.5703125" style="72" bestFit="1" customWidth="1"/>
    <col min="9485" max="9485" width="7.85546875" style="72" bestFit="1" customWidth="1"/>
    <col min="9486" max="9486" width="5" style="72" bestFit="1" customWidth="1"/>
    <col min="9487" max="9487" width="6.5703125" style="72" bestFit="1" customWidth="1"/>
    <col min="9488" max="9488" width="7.85546875" style="72" bestFit="1" customWidth="1"/>
    <col min="9489" max="9489" width="5" style="72" bestFit="1" customWidth="1"/>
    <col min="9490" max="9490" width="6.5703125" style="72" bestFit="1" customWidth="1"/>
    <col min="9491" max="9491" width="7.85546875" style="72" bestFit="1" customWidth="1"/>
    <col min="9492" max="9492" width="5" style="72" bestFit="1" customWidth="1"/>
    <col min="9493" max="9493" width="6.5703125" style="72" bestFit="1" customWidth="1"/>
    <col min="9494" max="9494" width="7.85546875" style="72" bestFit="1" customWidth="1"/>
    <col min="9495" max="9495" width="5" style="72" bestFit="1" customWidth="1"/>
    <col min="9496" max="9496" width="6.5703125" style="72" bestFit="1" customWidth="1"/>
    <col min="9497" max="9497" width="7.85546875" style="72" bestFit="1" customWidth="1"/>
    <col min="9498" max="9498" width="5" style="72" bestFit="1" customWidth="1"/>
    <col min="9499" max="9499" width="6.5703125" style="72" bestFit="1" customWidth="1"/>
    <col min="9500" max="9500" width="7.85546875" style="72" bestFit="1" customWidth="1"/>
    <col min="9501" max="9501" width="5" style="72" bestFit="1" customWidth="1"/>
    <col min="9502" max="9502" width="6.5703125" style="72" bestFit="1" customWidth="1"/>
    <col min="9503" max="9503" width="7.85546875" style="72" bestFit="1" customWidth="1"/>
    <col min="9504" max="9728" width="9.140625" style="72"/>
    <col min="9729" max="9729" width="15.140625" style="72" bestFit="1" customWidth="1"/>
    <col min="9730" max="9730" width="5" style="72" bestFit="1" customWidth="1"/>
    <col min="9731" max="9731" width="6.5703125" style="72" bestFit="1" customWidth="1"/>
    <col min="9732" max="9732" width="7.85546875" style="72" bestFit="1" customWidth="1"/>
    <col min="9733" max="9733" width="5" style="72" bestFit="1" customWidth="1"/>
    <col min="9734" max="9734" width="6.5703125" style="72" bestFit="1" customWidth="1"/>
    <col min="9735" max="9735" width="7.85546875" style="72" bestFit="1" customWidth="1"/>
    <col min="9736" max="9736" width="5" style="72" bestFit="1" customWidth="1"/>
    <col min="9737" max="9737" width="6.5703125" style="72" bestFit="1" customWidth="1"/>
    <col min="9738" max="9738" width="7.85546875" style="72" bestFit="1" customWidth="1"/>
    <col min="9739" max="9739" width="5" style="72" bestFit="1" customWidth="1"/>
    <col min="9740" max="9740" width="6.5703125" style="72" bestFit="1" customWidth="1"/>
    <col min="9741" max="9741" width="7.85546875" style="72" bestFit="1" customWidth="1"/>
    <col min="9742" max="9742" width="5" style="72" bestFit="1" customWidth="1"/>
    <col min="9743" max="9743" width="6.5703125" style="72" bestFit="1" customWidth="1"/>
    <col min="9744" max="9744" width="7.85546875" style="72" bestFit="1" customWidth="1"/>
    <col min="9745" max="9745" width="5" style="72" bestFit="1" customWidth="1"/>
    <col min="9746" max="9746" width="6.5703125" style="72" bestFit="1" customWidth="1"/>
    <col min="9747" max="9747" width="7.85546875" style="72" bestFit="1" customWidth="1"/>
    <col min="9748" max="9748" width="5" style="72" bestFit="1" customWidth="1"/>
    <col min="9749" max="9749" width="6.5703125" style="72" bestFit="1" customWidth="1"/>
    <col min="9750" max="9750" width="7.85546875" style="72" bestFit="1" customWidth="1"/>
    <col min="9751" max="9751" width="5" style="72" bestFit="1" customWidth="1"/>
    <col min="9752" max="9752" width="6.5703125" style="72" bestFit="1" customWidth="1"/>
    <col min="9753" max="9753" width="7.85546875" style="72" bestFit="1" customWidth="1"/>
    <col min="9754" max="9754" width="5" style="72" bestFit="1" customWidth="1"/>
    <col min="9755" max="9755" width="6.5703125" style="72" bestFit="1" customWidth="1"/>
    <col min="9756" max="9756" width="7.85546875" style="72" bestFit="1" customWidth="1"/>
    <col min="9757" max="9757" width="5" style="72" bestFit="1" customWidth="1"/>
    <col min="9758" max="9758" width="6.5703125" style="72" bestFit="1" customWidth="1"/>
    <col min="9759" max="9759" width="7.85546875" style="72" bestFit="1" customWidth="1"/>
    <col min="9760" max="9984" width="9.140625" style="72"/>
    <col min="9985" max="9985" width="15.140625" style="72" bestFit="1" customWidth="1"/>
    <col min="9986" max="9986" width="5" style="72" bestFit="1" customWidth="1"/>
    <col min="9987" max="9987" width="6.5703125" style="72" bestFit="1" customWidth="1"/>
    <col min="9988" max="9988" width="7.85546875" style="72" bestFit="1" customWidth="1"/>
    <col min="9989" max="9989" width="5" style="72" bestFit="1" customWidth="1"/>
    <col min="9990" max="9990" width="6.5703125" style="72" bestFit="1" customWidth="1"/>
    <col min="9991" max="9991" width="7.85546875" style="72" bestFit="1" customWidth="1"/>
    <col min="9992" max="9992" width="5" style="72" bestFit="1" customWidth="1"/>
    <col min="9993" max="9993" width="6.5703125" style="72" bestFit="1" customWidth="1"/>
    <col min="9994" max="9994" width="7.85546875" style="72" bestFit="1" customWidth="1"/>
    <col min="9995" max="9995" width="5" style="72" bestFit="1" customWidth="1"/>
    <col min="9996" max="9996" width="6.5703125" style="72" bestFit="1" customWidth="1"/>
    <col min="9997" max="9997" width="7.85546875" style="72" bestFit="1" customWidth="1"/>
    <col min="9998" max="9998" width="5" style="72" bestFit="1" customWidth="1"/>
    <col min="9999" max="9999" width="6.5703125" style="72" bestFit="1" customWidth="1"/>
    <col min="10000" max="10000" width="7.85546875" style="72" bestFit="1" customWidth="1"/>
    <col min="10001" max="10001" width="5" style="72" bestFit="1" customWidth="1"/>
    <col min="10002" max="10002" width="6.5703125" style="72" bestFit="1" customWidth="1"/>
    <col min="10003" max="10003" width="7.85546875" style="72" bestFit="1" customWidth="1"/>
    <col min="10004" max="10004" width="5" style="72" bestFit="1" customWidth="1"/>
    <col min="10005" max="10005" width="6.5703125" style="72" bestFit="1" customWidth="1"/>
    <col min="10006" max="10006" width="7.85546875" style="72" bestFit="1" customWidth="1"/>
    <col min="10007" max="10007" width="5" style="72" bestFit="1" customWidth="1"/>
    <col min="10008" max="10008" width="6.5703125" style="72" bestFit="1" customWidth="1"/>
    <col min="10009" max="10009" width="7.85546875" style="72" bestFit="1" customWidth="1"/>
    <col min="10010" max="10010" width="5" style="72" bestFit="1" customWidth="1"/>
    <col min="10011" max="10011" width="6.5703125" style="72" bestFit="1" customWidth="1"/>
    <col min="10012" max="10012" width="7.85546875" style="72" bestFit="1" customWidth="1"/>
    <col min="10013" max="10013" width="5" style="72" bestFit="1" customWidth="1"/>
    <col min="10014" max="10014" width="6.5703125" style="72" bestFit="1" customWidth="1"/>
    <col min="10015" max="10015" width="7.85546875" style="72" bestFit="1" customWidth="1"/>
    <col min="10016" max="10240" width="9.140625" style="72"/>
    <col min="10241" max="10241" width="15.140625" style="72" bestFit="1" customWidth="1"/>
    <col min="10242" max="10242" width="5" style="72" bestFit="1" customWidth="1"/>
    <col min="10243" max="10243" width="6.5703125" style="72" bestFit="1" customWidth="1"/>
    <col min="10244" max="10244" width="7.85546875" style="72" bestFit="1" customWidth="1"/>
    <col min="10245" max="10245" width="5" style="72" bestFit="1" customWidth="1"/>
    <col min="10246" max="10246" width="6.5703125" style="72" bestFit="1" customWidth="1"/>
    <col min="10247" max="10247" width="7.85546875" style="72" bestFit="1" customWidth="1"/>
    <col min="10248" max="10248" width="5" style="72" bestFit="1" customWidth="1"/>
    <col min="10249" max="10249" width="6.5703125" style="72" bestFit="1" customWidth="1"/>
    <col min="10250" max="10250" width="7.85546875" style="72" bestFit="1" customWidth="1"/>
    <col min="10251" max="10251" width="5" style="72" bestFit="1" customWidth="1"/>
    <col min="10252" max="10252" width="6.5703125" style="72" bestFit="1" customWidth="1"/>
    <col min="10253" max="10253" width="7.85546875" style="72" bestFit="1" customWidth="1"/>
    <col min="10254" max="10254" width="5" style="72" bestFit="1" customWidth="1"/>
    <col min="10255" max="10255" width="6.5703125" style="72" bestFit="1" customWidth="1"/>
    <col min="10256" max="10256" width="7.85546875" style="72" bestFit="1" customWidth="1"/>
    <col min="10257" max="10257" width="5" style="72" bestFit="1" customWidth="1"/>
    <col min="10258" max="10258" width="6.5703125" style="72" bestFit="1" customWidth="1"/>
    <col min="10259" max="10259" width="7.85546875" style="72" bestFit="1" customWidth="1"/>
    <col min="10260" max="10260" width="5" style="72" bestFit="1" customWidth="1"/>
    <col min="10261" max="10261" width="6.5703125" style="72" bestFit="1" customWidth="1"/>
    <col min="10262" max="10262" width="7.85546875" style="72" bestFit="1" customWidth="1"/>
    <col min="10263" max="10263" width="5" style="72" bestFit="1" customWidth="1"/>
    <col min="10264" max="10264" width="6.5703125" style="72" bestFit="1" customWidth="1"/>
    <col min="10265" max="10265" width="7.85546875" style="72" bestFit="1" customWidth="1"/>
    <col min="10266" max="10266" width="5" style="72" bestFit="1" customWidth="1"/>
    <col min="10267" max="10267" width="6.5703125" style="72" bestFit="1" customWidth="1"/>
    <col min="10268" max="10268" width="7.85546875" style="72" bestFit="1" customWidth="1"/>
    <col min="10269" max="10269" width="5" style="72" bestFit="1" customWidth="1"/>
    <col min="10270" max="10270" width="6.5703125" style="72" bestFit="1" customWidth="1"/>
    <col min="10271" max="10271" width="7.85546875" style="72" bestFit="1" customWidth="1"/>
    <col min="10272" max="10496" width="9.140625" style="72"/>
    <col min="10497" max="10497" width="15.140625" style="72" bestFit="1" customWidth="1"/>
    <col min="10498" max="10498" width="5" style="72" bestFit="1" customWidth="1"/>
    <col min="10499" max="10499" width="6.5703125" style="72" bestFit="1" customWidth="1"/>
    <col min="10500" max="10500" width="7.85546875" style="72" bestFit="1" customWidth="1"/>
    <col min="10501" max="10501" width="5" style="72" bestFit="1" customWidth="1"/>
    <col min="10502" max="10502" width="6.5703125" style="72" bestFit="1" customWidth="1"/>
    <col min="10503" max="10503" width="7.85546875" style="72" bestFit="1" customWidth="1"/>
    <col min="10504" max="10504" width="5" style="72" bestFit="1" customWidth="1"/>
    <col min="10505" max="10505" width="6.5703125" style="72" bestFit="1" customWidth="1"/>
    <col min="10506" max="10506" width="7.85546875" style="72" bestFit="1" customWidth="1"/>
    <col min="10507" max="10507" width="5" style="72" bestFit="1" customWidth="1"/>
    <col min="10508" max="10508" width="6.5703125" style="72" bestFit="1" customWidth="1"/>
    <col min="10509" max="10509" width="7.85546875" style="72" bestFit="1" customWidth="1"/>
    <col min="10510" max="10510" width="5" style="72" bestFit="1" customWidth="1"/>
    <col min="10511" max="10511" width="6.5703125" style="72" bestFit="1" customWidth="1"/>
    <col min="10512" max="10512" width="7.85546875" style="72" bestFit="1" customWidth="1"/>
    <col min="10513" max="10513" width="5" style="72" bestFit="1" customWidth="1"/>
    <col min="10514" max="10514" width="6.5703125" style="72" bestFit="1" customWidth="1"/>
    <col min="10515" max="10515" width="7.85546875" style="72" bestFit="1" customWidth="1"/>
    <col min="10516" max="10516" width="5" style="72" bestFit="1" customWidth="1"/>
    <col min="10517" max="10517" width="6.5703125" style="72" bestFit="1" customWidth="1"/>
    <col min="10518" max="10518" width="7.85546875" style="72" bestFit="1" customWidth="1"/>
    <col min="10519" max="10519" width="5" style="72" bestFit="1" customWidth="1"/>
    <col min="10520" max="10520" width="6.5703125" style="72" bestFit="1" customWidth="1"/>
    <col min="10521" max="10521" width="7.85546875" style="72" bestFit="1" customWidth="1"/>
    <col min="10522" max="10522" width="5" style="72" bestFit="1" customWidth="1"/>
    <col min="10523" max="10523" width="6.5703125" style="72" bestFit="1" customWidth="1"/>
    <col min="10524" max="10524" width="7.85546875" style="72" bestFit="1" customWidth="1"/>
    <col min="10525" max="10525" width="5" style="72" bestFit="1" customWidth="1"/>
    <col min="10526" max="10526" width="6.5703125" style="72" bestFit="1" customWidth="1"/>
    <col min="10527" max="10527" width="7.85546875" style="72" bestFit="1" customWidth="1"/>
    <col min="10528" max="10752" width="9.140625" style="72"/>
    <col min="10753" max="10753" width="15.140625" style="72" bestFit="1" customWidth="1"/>
    <col min="10754" max="10754" width="5" style="72" bestFit="1" customWidth="1"/>
    <col min="10755" max="10755" width="6.5703125" style="72" bestFit="1" customWidth="1"/>
    <col min="10756" max="10756" width="7.85546875" style="72" bestFit="1" customWidth="1"/>
    <col min="10757" max="10757" width="5" style="72" bestFit="1" customWidth="1"/>
    <col min="10758" max="10758" width="6.5703125" style="72" bestFit="1" customWidth="1"/>
    <col min="10759" max="10759" width="7.85546875" style="72" bestFit="1" customWidth="1"/>
    <col min="10760" max="10760" width="5" style="72" bestFit="1" customWidth="1"/>
    <col min="10761" max="10761" width="6.5703125" style="72" bestFit="1" customWidth="1"/>
    <col min="10762" max="10762" width="7.85546875" style="72" bestFit="1" customWidth="1"/>
    <col min="10763" max="10763" width="5" style="72" bestFit="1" customWidth="1"/>
    <col min="10764" max="10764" width="6.5703125" style="72" bestFit="1" customWidth="1"/>
    <col min="10765" max="10765" width="7.85546875" style="72" bestFit="1" customWidth="1"/>
    <col min="10766" max="10766" width="5" style="72" bestFit="1" customWidth="1"/>
    <col min="10767" max="10767" width="6.5703125" style="72" bestFit="1" customWidth="1"/>
    <col min="10768" max="10768" width="7.85546875" style="72" bestFit="1" customWidth="1"/>
    <col min="10769" max="10769" width="5" style="72" bestFit="1" customWidth="1"/>
    <col min="10770" max="10770" width="6.5703125" style="72" bestFit="1" customWidth="1"/>
    <col min="10771" max="10771" width="7.85546875" style="72" bestFit="1" customWidth="1"/>
    <col min="10772" max="10772" width="5" style="72" bestFit="1" customWidth="1"/>
    <col min="10773" max="10773" width="6.5703125" style="72" bestFit="1" customWidth="1"/>
    <col min="10774" max="10774" width="7.85546875" style="72" bestFit="1" customWidth="1"/>
    <col min="10775" max="10775" width="5" style="72" bestFit="1" customWidth="1"/>
    <col min="10776" max="10776" width="6.5703125" style="72" bestFit="1" customWidth="1"/>
    <col min="10777" max="10777" width="7.85546875" style="72" bestFit="1" customWidth="1"/>
    <col min="10778" max="10778" width="5" style="72" bestFit="1" customWidth="1"/>
    <col min="10779" max="10779" width="6.5703125" style="72" bestFit="1" customWidth="1"/>
    <col min="10780" max="10780" width="7.85546875" style="72" bestFit="1" customWidth="1"/>
    <col min="10781" max="10781" width="5" style="72" bestFit="1" customWidth="1"/>
    <col min="10782" max="10782" width="6.5703125" style="72" bestFit="1" customWidth="1"/>
    <col min="10783" max="10783" width="7.85546875" style="72" bestFit="1" customWidth="1"/>
    <col min="10784" max="11008" width="9.140625" style="72"/>
    <col min="11009" max="11009" width="15.140625" style="72" bestFit="1" customWidth="1"/>
    <col min="11010" max="11010" width="5" style="72" bestFit="1" customWidth="1"/>
    <col min="11011" max="11011" width="6.5703125" style="72" bestFit="1" customWidth="1"/>
    <col min="11012" max="11012" width="7.85546875" style="72" bestFit="1" customWidth="1"/>
    <col min="11013" max="11013" width="5" style="72" bestFit="1" customWidth="1"/>
    <col min="11014" max="11014" width="6.5703125" style="72" bestFit="1" customWidth="1"/>
    <col min="11015" max="11015" width="7.85546875" style="72" bestFit="1" customWidth="1"/>
    <col min="11016" max="11016" width="5" style="72" bestFit="1" customWidth="1"/>
    <col min="11017" max="11017" width="6.5703125" style="72" bestFit="1" customWidth="1"/>
    <col min="11018" max="11018" width="7.85546875" style="72" bestFit="1" customWidth="1"/>
    <col min="11019" max="11019" width="5" style="72" bestFit="1" customWidth="1"/>
    <col min="11020" max="11020" width="6.5703125" style="72" bestFit="1" customWidth="1"/>
    <col min="11021" max="11021" width="7.85546875" style="72" bestFit="1" customWidth="1"/>
    <col min="11022" max="11022" width="5" style="72" bestFit="1" customWidth="1"/>
    <col min="11023" max="11023" width="6.5703125" style="72" bestFit="1" customWidth="1"/>
    <col min="11024" max="11024" width="7.85546875" style="72" bestFit="1" customWidth="1"/>
    <col min="11025" max="11025" width="5" style="72" bestFit="1" customWidth="1"/>
    <col min="11026" max="11026" width="6.5703125" style="72" bestFit="1" customWidth="1"/>
    <col min="11027" max="11027" width="7.85546875" style="72" bestFit="1" customWidth="1"/>
    <col min="11028" max="11028" width="5" style="72" bestFit="1" customWidth="1"/>
    <col min="11029" max="11029" width="6.5703125" style="72" bestFit="1" customWidth="1"/>
    <col min="11030" max="11030" width="7.85546875" style="72" bestFit="1" customWidth="1"/>
    <col min="11031" max="11031" width="5" style="72" bestFit="1" customWidth="1"/>
    <col min="11032" max="11032" width="6.5703125" style="72" bestFit="1" customWidth="1"/>
    <col min="11033" max="11033" width="7.85546875" style="72" bestFit="1" customWidth="1"/>
    <col min="11034" max="11034" width="5" style="72" bestFit="1" customWidth="1"/>
    <col min="11035" max="11035" width="6.5703125" style="72" bestFit="1" customWidth="1"/>
    <col min="11036" max="11036" width="7.85546875" style="72" bestFit="1" customWidth="1"/>
    <col min="11037" max="11037" width="5" style="72" bestFit="1" customWidth="1"/>
    <col min="11038" max="11038" width="6.5703125" style="72" bestFit="1" customWidth="1"/>
    <col min="11039" max="11039" width="7.85546875" style="72" bestFit="1" customWidth="1"/>
    <col min="11040" max="11264" width="9.140625" style="72"/>
    <col min="11265" max="11265" width="15.140625" style="72" bestFit="1" customWidth="1"/>
    <col min="11266" max="11266" width="5" style="72" bestFit="1" customWidth="1"/>
    <col min="11267" max="11267" width="6.5703125" style="72" bestFit="1" customWidth="1"/>
    <col min="11268" max="11268" width="7.85546875" style="72" bestFit="1" customWidth="1"/>
    <col min="11269" max="11269" width="5" style="72" bestFit="1" customWidth="1"/>
    <col min="11270" max="11270" width="6.5703125" style="72" bestFit="1" customWidth="1"/>
    <col min="11271" max="11271" width="7.85546875" style="72" bestFit="1" customWidth="1"/>
    <col min="11272" max="11272" width="5" style="72" bestFit="1" customWidth="1"/>
    <col min="11273" max="11273" width="6.5703125" style="72" bestFit="1" customWidth="1"/>
    <col min="11274" max="11274" width="7.85546875" style="72" bestFit="1" customWidth="1"/>
    <col min="11275" max="11275" width="5" style="72" bestFit="1" customWidth="1"/>
    <col min="11276" max="11276" width="6.5703125" style="72" bestFit="1" customWidth="1"/>
    <col min="11277" max="11277" width="7.85546875" style="72" bestFit="1" customWidth="1"/>
    <col min="11278" max="11278" width="5" style="72" bestFit="1" customWidth="1"/>
    <col min="11279" max="11279" width="6.5703125" style="72" bestFit="1" customWidth="1"/>
    <col min="11280" max="11280" width="7.85546875" style="72" bestFit="1" customWidth="1"/>
    <col min="11281" max="11281" width="5" style="72" bestFit="1" customWidth="1"/>
    <col min="11282" max="11282" width="6.5703125" style="72" bestFit="1" customWidth="1"/>
    <col min="11283" max="11283" width="7.85546875" style="72" bestFit="1" customWidth="1"/>
    <col min="11284" max="11284" width="5" style="72" bestFit="1" customWidth="1"/>
    <col min="11285" max="11285" width="6.5703125" style="72" bestFit="1" customWidth="1"/>
    <col min="11286" max="11286" width="7.85546875" style="72" bestFit="1" customWidth="1"/>
    <col min="11287" max="11287" width="5" style="72" bestFit="1" customWidth="1"/>
    <col min="11288" max="11288" width="6.5703125" style="72" bestFit="1" customWidth="1"/>
    <col min="11289" max="11289" width="7.85546875" style="72" bestFit="1" customWidth="1"/>
    <col min="11290" max="11290" width="5" style="72" bestFit="1" customWidth="1"/>
    <col min="11291" max="11291" width="6.5703125" style="72" bestFit="1" customWidth="1"/>
    <col min="11292" max="11292" width="7.85546875" style="72" bestFit="1" customWidth="1"/>
    <col min="11293" max="11293" width="5" style="72" bestFit="1" customWidth="1"/>
    <col min="11294" max="11294" width="6.5703125" style="72" bestFit="1" customWidth="1"/>
    <col min="11295" max="11295" width="7.85546875" style="72" bestFit="1" customWidth="1"/>
    <col min="11296" max="11520" width="9.140625" style="72"/>
    <col min="11521" max="11521" width="15.140625" style="72" bestFit="1" customWidth="1"/>
    <col min="11522" max="11522" width="5" style="72" bestFit="1" customWidth="1"/>
    <col min="11523" max="11523" width="6.5703125" style="72" bestFit="1" customWidth="1"/>
    <col min="11524" max="11524" width="7.85546875" style="72" bestFit="1" customWidth="1"/>
    <col min="11525" max="11525" width="5" style="72" bestFit="1" customWidth="1"/>
    <col min="11526" max="11526" width="6.5703125" style="72" bestFit="1" customWidth="1"/>
    <col min="11527" max="11527" width="7.85546875" style="72" bestFit="1" customWidth="1"/>
    <col min="11528" max="11528" width="5" style="72" bestFit="1" customWidth="1"/>
    <col min="11529" max="11529" width="6.5703125" style="72" bestFit="1" customWidth="1"/>
    <col min="11530" max="11530" width="7.85546875" style="72" bestFit="1" customWidth="1"/>
    <col min="11531" max="11531" width="5" style="72" bestFit="1" customWidth="1"/>
    <col min="11532" max="11532" width="6.5703125" style="72" bestFit="1" customWidth="1"/>
    <col min="11533" max="11533" width="7.85546875" style="72" bestFit="1" customWidth="1"/>
    <col min="11534" max="11534" width="5" style="72" bestFit="1" customWidth="1"/>
    <col min="11535" max="11535" width="6.5703125" style="72" bestFit="1" customWidth="1"/>
    <col min="11536" max="11536" width="7.85546875" style="72" bestFit="1" customWidth="1"/>
    <col min="11537" max="11537" width="5" style="72" bestFit="1" customWidth="1"/>
    <col min="11538" max="11538" width="6.5703125" style="72" bestFit="1" customWidth="1"/>
    <col min="11539" max="11539" width="7.85546875" style="72" bestFit="1" customWidth="1"/>
    <col min="11540" max="11540" width="5" style="72" bestFit="1" customWidth="1"/>
    <col min="11541" max="11541" width="6.5703125" style="72" bestFit="1" customWidth="1"/>
    <col min="11542" max="11542" width="7.85546875" style="72" bestFit="1" customWidth="1"/>
    <col min="11543" max="11543" width="5" style="72" bestFit="1" customWidth="1"/>
    <col min="11544" max="11544" width="6.5703125" style="72" bestFit="1" customWidth="1"/>
    <col min="11545" max="11545" width="7.85546875" style="72" bestFit="1" customWidth="1"/>
    <col min="11546" max="11546" width="5" style="72" bestFit="1" customWidth="1"/>
    <col min="11547" max="11547" width="6.5703125" style="72" bestFit="1" customWidth="1"/>
    <col min="11548" max="11548" width="7.85546875" style="72" bestFit="1" customWidth="1"/>
    <col min="11549" max="11549" width="5" style="72" bestFit="1" customWidth="1"/>
    <col min="11550" max="11550" width="6.5703125" style="72" bestFit="1" customWidth="1"/>
    <col min="11551" max="11551" width="7.85546875" style="72" bestFit="1" customWidth="1"/>
    <col min="11552" max="11776" width="9.140625" style="72"/>
    <col min="11777" max="11777" width="15.140625" style="72" bestFit="1" customWidth="1"/>
    <col min="11778" max="11778" width="5" style="72" bestFit="1" customWidth="1"/>
    <col min="11779" max="11779" width="6.5703125" style="72" bestFit="1" customWidth="1"/>
    <col min="11780" max="11780" width="7.85546875" style="72" bestFit="1" customWidth="1"/>
    <col min="11781" max="11781" width="5" style="72" bestFit="1" customWidth="1"/>
    <col min="11782" max="11782" width="6.5703125" style="72" bestFit="1" customWidth="1"/>
    <col min="11783" max="11783" width="7.85546875" style="72" bestFit="1" customWidth="1"/>
    <col min="11784" max="11784" width="5" style="72" bestFit="1" customWidth="1"/>
    <col min="11785" max="11785" width="6.5703125" style="72" bestFit="1" customWidth="1"/>
    <col min="11786" max="11786" width="7.85546875" style="72" bestFit="1" customWidth="1"/>
    <col min="11787" max="11787" width="5" style="72" bestFit="1" customWidth="1"/>
    <col min="11788" max="11788" width="6.5703125" style="72" bestFit="1" customWidth="1"/>
    <col min="11789" max="11789" width="7.85546875" style="72" bestFit="1" customWidth="1"/>
    <col min="11790" max="11790" width="5" style="72" bestFit="1" customWidth="1"/>
    <col min="11791" max="11791" width="6.5703125" style="72" bestFit="1" customWidth="1"/>
    <col min="11792" max="11792" width="7.85546875" style="72" bestFit="1" customWidth="1"/>
    <col min="11793" max="11793" width="5" style="72" bestFit="1" customWidth="1"/>
    <col min="11794" max="11794" width="6.5703125" style="72" bestFit="1" customWidth="1"/>
    <col min="11795" max="11795" width="7.85546875" style="72" bestFit="1" customWidth="1"/>
    <col min="11796" max="11796" width="5" style="72" bestFit="1" customWidth="1"/>
    <col min="11797" max="11797" width="6.5703125" style="72" bestFit="1" customWidth="1"/>
    <col min="11798" max="11798" width="7.85546875" style="72" bestFit="1" customWidth="1"/>
    <col min="11799" max="11799" width="5" style="72" bestFit="1" customWidth="1"/>
    <col min="11800" max="11800" width="6.5703125" style="72" bestFit="1" customWidth="1"/>
    <col min="11801" max="11801" width="7.85546875" style="72" bestFit="1" customWidth="1"/>
    <col min="11802" max="11802" width="5" style="72" bestFit="1" customWidth="1"/>
    <col min="11803" max="11803" width="6.5703125" style="72" bestFit="1" customWidth="1"/>
    <col min="11804" max="11804" width="7.85546875" style="72" bestFit="1" customWidth="1"/>
    <col min="11805" max="11805" width="5" style="72" bestFit="1" customWidth="1"/>
    <col min="11806" max="11806" width="6.5703125" style="72" bestFit="1" customWidth="1"/>
    <col min="11807" max="11807" width="7.85546875" style="72" bestFit="1" customWidth="1"/>
    <col min="11808" max="12032" width="9.140625" style="72"/>
    <col min="12033" max="12033" width="15.140625" style="72" bestFit="1" customWidth="1"/>
    <col min="12034" max="12034" width="5" style="72" bestFit="1" customWidth="1"/>
    <col min="12035" max="12035" width="6.5703125" style="72" bestFit="1" customWidth="1"/>
    <col min="12036" max="12036" width="7.85546875" style="72" bestFit="1" customWidth="1"/>
    <col min="12037" max="12037" width="5" style="72" bestFit="1" customWidth="1"/>
    <col min="12038" max="12038" width="6.5703125" style="72" bestFit="1" customWidth="1"/>
    <col min="12039" max="12039" width="7.85546875" style="72" bestFit="1" customWidth="1"/>
    <col min="12040" max="12040" width="5" style="72" bestFit="1" customWidth="1"/>
    <col min="12041" max="12041" width="6.5703125" style="72" bestFit="1" customWidth="1"/>
    <col min="12042" max="12042" width="7.85546875" style="72" bestFit="1" customWidth="1"/>
    <col min="12043" max="12043" width="5" style="72" bestFit="1" customWidth="1"/>
    <col min="12044" max="12044" width="6.5703125" style="72" bestFit="1" customWidth="1"/>
    <col min="12045" max="12045" width="7.85546875" style="72" bestFit="1" customWidth="1"/>
    <col min="12046" max="12046" width="5" style="72" bestFit="1" customWidth="1"/>
    <col min="12047" max="12047" width="6.5703125" style="72" bestFit="1" customWidth="1"/>
    <col min="12048" max="12048" width="7.85546875" style="72" bestFit="1" customWidth="1"/>
    <col min="12049" max="12049" width="5" style="72" bestFit="1" customWidth="1"/>
    <col min="12050" max="12050" width="6.5703125" style="72" bestFit="1" customWidth="1"/>
    <col min="12051" max="12051" width="7.85546875" style="72" bestFit="1" customWidth="1"/>
    <col min="12052" max="12052" width="5" style="72" bestFit="1" customWidth="1"/>
    <col min="12053" max="12053" width="6.5703125" style="72" bestFit="1" customWidth="1"/>
    <col min="12054" max="12054" width="7.85546875" style="72" bestFit="1" customWidth="1"/>
    <col min="12055" max="12055" width="5" style="72" bestFit="1" customWidth="1"/>
    <col min="12056" max="12056" width="6.5703125" style="72" bestFit="1" customWidth="1"/>
    <col min="12057" max="12057" width="7.85546875" style="72" bestFit="1" customWidth="1"/>
    <col min="12058" max="12058" width="5" style="72" bestFit="1" customWidth="1"/>
    <col min="12059" max="12059" width="6.5703125" style="72" bestFit="1" customWidth="1"/>
    <col min="12060" max="12060" width="7.85546875" style="72" bestFit="1" customWidth="1"/>
    <col min="12061" max="12061" width="5" style="72" bestFit="1" customWidth="1"/>
    <col min="12062" max="12062" width="6.5703125" style="72" bestFit="1" customWidth="1"/>
    <col min="12063" max="12063" width="7.85546875" style="72" bestFit="1" customWidth="1"/>
    <col min="12064" max="12288" width="9.140625" style="72"/>
    <col min="12289" max="12289" width="15.140625" style="72" bestFit="1" customWidth="1"/>
    <col min="12290" max="12290" width="5" style="72" bestFit="1" customWidth="1"/>
    <col min="12291" max="12291" width="6.5703125" style="72" bestFit="1" customWidth="1"/>
    <col min="12292" max="12292" width="7.85546875" style="72" bestFit="1" customWidth="1"/>
    <col min="12293" max="12293" width="5" style="72" bestFit="1" customWidth="1"/>
    <col min="12294" max="12294" width="6.5703125" style="72" bestFit="1" customWidth="1"/>
    <col min="12295" max="12295" width="7.85546875" style="72" bestFit="1" customWidth="1"/>
    <col min="12296" max="12296" width="5" style="72" bestFit="1" customWidth="1"/>
    <col min="12297" max="12297" width="6.5703125" style="72" bestFit="1" customWidth="1"/>
    <col min="12298" max="12298" width="7.85546875" style="72" bestFit="1" customWidth="1"/>
    <col min="12299" max="12299" width="5" style="72" bestFit="1" customWidth="1"/>
    <col min="12300" max="12300" width="6.5703125" style="72" bestFit="1" customWidth="1"/>
    <col min="12301" max="12301" width="7.85546875" style="72" bestFit="1" customWidth="1"/>
    <col min="12302" max="12302" width="5" style="72" bestFit="1" customWidth="1"/>
    <col min="12303" max="12303" width="6.5703125" style="72" bestFit="1" customWidth="1"/>
    <col min="12304" max="12304" width="7.85546875" style="72" bestFit="1" customWidth="1"/>
    <col min="12305" max="12305" width="5" style="72" bestFit="1" customWidth="1"/>
    <col min="12306" max="12306" width="6.5703125" style="72" bestFit="1" customWidth="1"/>
    <col min="12307" max="12307" width="7.85546875" style="72" bestFit="1" customWidth="1"/>
    <col min="12308" max="12308" width="5" style="72" bestFit="1" customWidth="1"/>
    <col min="12309" max="12309" width="6.5703125" style="72" bestFit="1" customWidth="1"/>
    <col min="12310" max="12310" width="7.85546875" style="72" bestFit="1" customWidth="1"/>
    <col min="12311" max="12311" width="5" style="72" bestFit="1" customWidth="1"/>
    <col min="12312" max="12312" width="6.5703125" style="72" bestFit="1" customWidth="1"/>
    <col min="12313" max="12313" width="7.85546875" style="72" bestFit="1" customWidth="1"/>
    <col min="12314" max="12314" width="5" style="72" bestFit="1" customWidth="1"/>
    <col min="12315" max="12315" width="6.5703125" style="72" bestFit="1" customWidth="1"/>
    <col min="12316" max="12316" width="7.85546875" style="72" bestFit="1" customWidth="1"/>
    <col min="12317" max="12317" width="5" style="72" bestFit="1" customWidth="1"/>
    <col min="12318" max="12318" width="6.5703125" style="72" bestFit="1" customWidth="1"/>
    <col min="12319" max="12319" width="7.85546875" style="72" bestFit="1" customWidth="1"/>
    <col min="12320" max="12544" width="9.140625" style="72"/>
    <col min="12545" max="12545" width="15.140625" style="72" bestFit="1" customWidth="1"/>
    <col min="12546" max="12546" width="5" style="72" bestFit="1" customWidth="1"/>
    <col min="12547" max="12547" width="6.5703125" style="72" bestFit="1" customWidth="1"/>
    <col min="12548" max="12548" width="7.85546875" style="72" bestFit="1" customWidth="1"/>
    <col min="12549" max="12549" width="5" style="72" bestFit="1" customWidth="1"/>
    <col min="12550" max="12550" width="6.5703125" style="72" bestFit="1" customWidth="1"/>
    <col min="12551" max="12551" width="7.85546875" style="72" bestFit="1" customWidth="1"/>
    <col min="12552" max="12552" width="5" style="72" bestFit="1" customWidth="1"/>
    <col min="12553" max="12553" width="6.5703125" style="72" bestFit="1" customWidth="1"/>
    <col min="12554" max="12554" width="7.85546875" style="72" bestFit="1" customWidth="1"/>
    <col min="12555" max="12555" width="5" style="72" bestFit="1" customWidth="1"/>
    <col min="12556" max="12556" width="6.5703125" style="72" bestFit="1" customWidth="1"/>
    <col min="12557" max="12557" width="7.85546875" style="72" bestFit="1" customWidth="1"/>
    <col min="12558" max="12558" width="5" style="72" bestFit="1" customWidth="1"/>
    <col min="12559" max="12559" width="6.5703125" style="72" bestFit="1" customWidth="1"/>
    <col min="12560" max="12560" width="7.85546875" style="72" bestFit="1" customWidth="1"/>
    <col min="12561" max="12561" width="5" style="72" bestFit="1" customWidth="1"/>
    <col min="12562" max="12562" width="6.5703125" style="72" bestFit="1" customWidth="1"/>
    <col min="12563" max="12563" width="7.85546875" style="72" bestFit="1" customWidth="1"/>
    <col min="12564" max="12564" width="5" style="72" bestFit="1" customWidth="1"/>
    <col min="12565" max="12565" width="6.5703125" style="72" bestFit="1" customWidth="1"/>
    <col min="12566" max="12566" width="7.85546875" style="72" bestFit="1" customWidth="1"/>
    <col min="12567" max="12567" width="5" style="72" bestFit="1" customWidth="1"/>
    <col min="12568" max="12568" width="6.5703125" style="72" bestFit="1" customWidth="1"/>
    <col min="12569" max="12569" width="7.85546875" style="72" bestFit="1" customWidth="1"/>
    <col min="12570" max="12570" width="5" style="72" bestFit="1" customWidth="1"/>
    <col min="12571" max="12571" width="6.5703125" style="72" bestFit="1" customWidth="1"/>
    <col min="12572" max="12572" width="7.85546875" style="72" bestFit="1" customWidth="1"/>
    <col min="12573" max="12573" width="5" style="72" bestFit="1" customWidth="1"/>
    <col min="12574" max="12574" width="6.5703125" style="72" bestFit="1" customWidth="1"/>
    <col min="12575" max="12575" width="7.85546875" style="72" bestFit="1" customWidth="1"/>
    <col min="12576" max="12800" width="9.140625" style="72"/>
    <col min="12801" max="12801" width="15.140625" style="72" bestFit="1" customWidth="1"/>
    <col min="12802" max="12802" width="5" style="72" bestFit="1" customWidth="1"/>
    <col min="12803" max="12803" width="6.5703125" style="72" bestFit="1" customWidth="1"/>
    <col min="12804" max="12804" width="7.85546875" style="72" bestFit="1" customWidth="1"/>
    <col min="12805" max="12805" width="5" style="72" bestFit="1" customWidth="1"/>
    <col min="12806" max="12806" width="6.5703125" style="72" bestFit="1" customWidth="1"/>
    <col min="12807" max="12807" width="7.85546875" style="72" bestFit="1" customWidth="1"/>
    <col min="12808" max="12808" width="5" style="72" bestFit="1" customWidth="1"/>
    <col min="12809" max="12809" width="6.5703125" style="72" bestFit="1" customWidth="1"/>
    <col min="12810" max="12810" width="7.85546875" style="72" bestFit="1" customWidth="1"/>
    <col min="12811" max="12811" width="5" style="72" bestFit="1" customWidth="1"/>
    <col min="12812" max="12812" width="6.5703125" style="72" bestFit="1" customWidth="1"/>
    <col min="12813" max="12813" width="7.85546875" style="72" bestFit="1" customWidth="1"/>
    <col min="12814" max="12814" width="5" style="72" bestFit="1" customWidth="1"/>
    <col min="12815" max="12815" width="6.5703125" style="72" bestFit="1" customWidth="1"/>
    <col min="12816" max="12816" width="7.85546875" style="72" bestFit="1" customWidth="1"/>
    <col min="12817" max="12817" width="5" style="72" bestFit="1" customWidth="1"/>
    <col min="12818" max="12818" width="6.5703125" style="72" bestFit="1" customWidth="1"/>
    <col min="12819" max="12819" width="7.85546875" style="72" bestFit="1" customWidth="1"/>
    <col min="12820" max="12820" width="5" style="72" bestFit="1" customWidth="1"/>
    <col min="12821" max="12821" width="6.5703125" style="72" bestFit="1" customWidth="1"/>
    <col min="12822" max="12822" width="7.85546875" style="72" bestFit="1" customWidth="1"/>
    <col min="12823" max="12823" width="5" style="72" bestFit="1" customWidth="1"/>
    <col min="12824" max="12824" width="6.5703125" style="72" bestFit="1" customWidth="1"/>
    <col min="12825" max="12825" width="7.85546875" style="72" bestFit="1" customWidth="1"/>
    <col min="12826" max="12826" width="5" style="72" bestFit="1" customWidth="1"/>
    <col min="12827" max="12827" width="6.5703125" style="72" bestFit="1" customWidth="1"/>
    <col min="12828" max="12828" width="7.85546875" style="72" bestFit="1" customWidth="1"/>
    <col min="12829" max="12829" width="5" style="72" bestFit="1" customWidth="1"/>
    <col min="12830" max="12830" width="6.5703125" style="72" bestFit="1" customWidth="1"/>
    <col min="12831" max="12831" width="7.85546875" style="72" bestFit="1" customWidth="1"/>
    <col min="12832" max="13056" width="9.140625" style="72"/>
    <col min="13057" max="13057" width="15.140625" style="72" bestFit="1" customWidth="1"/>
    <col min="13058" max="13058" width="5" style="72" bestFit="1" customWidth="1"/>
    <col min="13059" max="13059" width="6.5703125" style="72" bestFit="1" customWidth="1"/>
    <col min="13060" max="13060" width="7.85546875" style="72" bestFit="1" customWidth="1"/>
    <col min="13061" max="13061" width="5" style="72" bestFit="1" customWidth="1"/>
    <col min="13062" max="13062" width="6.5703125" style="72" bestFit="1" customWidth="1"/>
    <col min="13063" max="13063" width="7.85546875" style="72" bestFit="1" customWidth="1"/>
    <col min="13064" max="13064" width="5" style="72" bestFit="1" customWidth="1"/>
    <col min="13065" max="13065" width="6.5703125" style="72" bestFit="1" customWidth="1"/>
    <col min="13066" max="13066" width="7.85546875" style="72" bestFit="1" customWidth="1"/>
    <col min="13067" max="13067" width="5" style="72" bestFit="1" customWidth="1"/>
    <col min="13068" max="13068" width="6.5703125" style="72" bestFit="1" customWidth="1"/>
    <col min="13069" max="13069" width="7.85546875" style="72" bestFit="1" customWidth="1"/>
    <col min="13070" max="13070" width="5" style="72" bestFit="1" customWidth="1"/>
    <col min="13071" max="13071" width="6.5703125" style="72" bestFit="1" customWidth="1"/>
    <col min="13072" max="13072" width="7.85546875" style="72" bestFit="1" customWidth="1"/>
    <col min="13073" max="13073" width="5" style="72" bestFit="1" customWidth="1"/>
    <col min="13074" max="13074" width="6.5703125" style="72" bestFit="1" customWidth="1"/>
    <col min="13075" max="13075" width="7.85546875" style="72" bestFit="1" customWidth="1"/>
    <col min="13076" max="13076" width="5" style="72" bestFit="1" customWidth="1"/>
    <col min="13077" max="13077" width="6.5703125" style="72" bestFit="1" customWidth="1"/>
    <col min="13078" max="13078" width="7.85546875" style="72" bestFit="1" customWidth="1"/>
    <col min="13079" max="13079" width="5" style="72" bestFit="1" customWidth="1"/>
    <col min="13080" max="13080" width="6.5703125" style="72" bestFit="1" customWidth="1"/>
    <col min="13081" max="13081" width="7.85546875" style="72" bestFit="1" customWidth="1"/>
    <col min="13082" max="13082" width="5" style="72" bestFit="1" customWidth="1"/>
    <col min="13083" max="13083" width="6.5703125" style="72" bestFit="1" customWidth="1"/>
    <col min="13084" max="13084" width="7.85546875" style="72" bestFit="1" customWidth="1"/>
    <col min="13085" max="13085" width="5" style="72" bestFit="1" customWidth="1"/>
    <col min="13086" max="13086" width="6.5703125" style="72" bestFit="1" customWidth="1"/>
    <col min="13087" max="13087" width="7.85546875" style="72" bestFit="1" customWidth="1"/>
    <col min="13088" max="13312" width="9.140625" style="72"/>
    <col min="13313" max="13313" width="15.140625" style="72" bestFit="1" customWidth="1"/>
    <col min="13314" max="13314" width="5" style="72" bestFit="1" customWidth="1"/>
    <col min="13315" max="13315" width="6.5703125" style="72" bestFit="1" customWidth="1"/>
    <col min="13316" max="13316" width="7.85546875" style="72" bestFit="1" customWidth="1"/>
    <col min="13317" max="13317" width="5" style="72" bestFit="1" customWidth="1"/>
    <col min="13318" max="13318" width="6.5703125" style="72" bestFit="1" customWidth="1"/>
    <col min="13319" max="13319" width="7.85546875" style="72" bestFit="1" customWidth="1"/>
    <col min="13320" max="13320" width="5" style="72" bestFit="1" customWidth="1"/>
    <col min="13321" max="13321" width="6.5703125" style="72" bestFit="1" customWidth="1"/>
    <col min="13322" max="13322" width="7.85546875" style="72" bestFit="1" customWidth="1"/>
    <col min="13323" max="13323" width="5" style="72" bestFit="1" customWidth="1"/>
    <col min="13324" max="13324" width="6.5703125" style="72" bestFit="1" customWidth="1"/>
    <col min="13325" max="13325" width="7.85546875" style="72" bestFit="1" customWidth="1"/>
    <col min="13326" max="13326" width="5" style="72" bestFit="1" customWidth="1"/>
    <col min="13327" max="13327" width="6.5703125" style="72" bestFit="1" customWidth="1"/>
    <col min="13328" max="13328" width="7.85546875" style="72" bestFit="1" customWidth="1"/>
    <col min="13329" max="13329" width="5" style="72" bestFit="1" customWidth="1"/>
    <col min="13330" max="13330" width="6.5703125" style="72" bestFit="1" customWidth="1"/>
    <col min="13331" max="13331" width="7.85546875" style="72" bestFit="1" customWidth="1"/>
    <col min="13332" max="13332" width="5" style="72" bestFit="1" customWidth="1"/>
    <col min="13333" max="13333" width="6.5703125" style="72" bestFit="1" customWidth="1"/>
    <col min="13334" max="13334" width="7.85546875" style="72" bestFit="1" customWidth="1"/>
    <col min="13335" max="13335" width="5" style="72" bestFit="1" customWidth="1"/>
    <col min="13336" max="13336" width="6.5703125" style="72" bestFit="1" customWidth="1"/>
    <col min="13337" max="13337" width="7.85546875" style="72" bestFit="1" customWidth="1"/>
    <col min="13338" max="13338" width="5" style="72" bestFit="1" customWidth="1"/>
    <col min="13339" max="13339" width="6.5703125" style="72" bestFit="1" customWidth="1"/>
    <col min="13340" max="13340" width="7.85546875" style="72" bestFit="1" customWidth="1"/>
    <col min="13341" max="13341" width="5" style="72" bestFit="1" customWidth="1"/>
    <col min="13342" max="13342" width="6.5703125" style="72" bestFit="1" customWidth="1"/>
    <col min="13343" max="13343" width="7.85546875" style="72" bestFit="1" customWidth="1"/>
    <col min="13344" max="13568" width="9.140625" style="72"/>
    <col min="13569" max="13569" width="15.140625" style="72" bestFit="1" customWidth="1"/>
    <col min="13570" max="13570" width="5" style="72" bestFit="1" customWidth="1"/>
    <col min="13571" max="13571" width="6.5703125" style="72" bestFit="1" customWidth="1"/>
    <col min="13572" max="13572" width="7.85546875" style="72" bestFit="1" customWidth="1"/>
    <col min="13573" max="13573" width="5" style="72" bestFit="1" customWidth="1"/>
    <col min="13574" max="13574" width="6.5703125" style="72" bestFit="1" customWidth="1"/>
    <col min="13575" max="13575" width="7.85546875" style="72" bestFit="1" customWidth="1"/>
    <col min="13576" max="13576" width="5" style="72" bestFit="1" customWidth="1"/>
    <col min="13577" max="13577" width="6.5703125" style="72" bestFit="1" customWidth="1"/>
    <col min="13578" max="13578" width="7.85546875" style="72" bestFit="1" customWidth="1"/>
    <col min="13579" max="13579" width="5" style="72" bestFit="1" customWidth="1"/>
    <col min="13580" max="13580" width="6.5703125" style="72" bestFit="1" customWidth="1"/>
    <col min="13581" max="13581" width="7.85546875" style="72" bestFit="1" customWidth="1"/>
    <col min="13582" max="13582" width="5" style="72" bestFit="1" customWidth="1"/>
    <col min="13583" max="13583" width="6.5703125" style="72" bestFit="1" customWidth="1"/>
    <col min="13584" max="13584" width="7.85546875" style="72" bestFit="1" customWidth="1"/>
    <col min="13585" max="13585" width="5" style="72" bestFit="1" customWidth="1"/>
    <col min="13586" max="13586" width="6.5703125" style="72" bestFit="1" customWidth="1"/>
    <col min="13587" max="13587" width="7.85546875" style="72" bestFit="1" customWidth="1"/>
    <col min="13588" max="13588" width="5" style="72" bestFit="1" customWidth="1"/>
    <col min="13589" max="13589" width="6.5703125" style="72" bestFit="1" customWidth="1"/>
    <col min="13590" max="13590" width="7.85546875" style="72" bestFit="1" customWidth="1"/>
    <col min="13591" max="13591" width="5" style="72" bestFit="1" customWidth="1"/>
    <col min="13592" max="13592" width="6.5703125" style="72" bestFit="1" customWidth="1"/>
    <col min="13593" max="13593" width="7.85546875" style="72" bestFit="1" customWidth="1"/>
    <col min="13594" max="13594" width="5" style="72" bestFit="1" customWidth="1"/>
    <col min="13595" max="13595" width="6.5703125" style="72" bestFit="1" customWidth="1"/>
    <col min="13596" max="13596" width="7.85546875" style="72" bestFit="1" customWidth="1"/>
    <col min="13597" max="13597" width="5" style="72" bestFit="1" customWidth="1"/>
    <col min="13598" max="13598" width="6.5703125" style="72" bestFit="1" customWidth="1"/>
    <col min="13599" max="13599" width="7.85546875" style="72" bestFit="1" customWidth="1"/>
    <col min="13600" max="13824" width="9.140625" style="72"/>
    <col min="13825" max="13825" width="15.140625" style="72" bestFit="1" customWidth="1"/>
    <col min="13826" max="13826" width="5" style="72" bestFit="1" customWidth="1"/>
    <col min="13827" max="13827" width="6.5703125" style="72" bestFit="1" customWidth="1"/>
    <col min="13828" max="13828" width="7.85546875" style="72" bestFit="1" customWidth="1"/>
    <col min="13829" max="13829" width="5" style="72" bestFit="1" customWidth="1"/>
    <col min="13830" max="13830" width="6.5703125" style="72" bestFit="1" customWidth="1"/>
    <col min="13831" max="13831" width="7.85546875" style="72" bestFit="1" customWidth="1"/>
    <col min="13832" max="13832" width="5" style="72" bestFit="1" customWidth="1"/>
    <col min="13833" max="13833" width="6.5703125" style="72" bestFit="1" customWidth="1"/>
    <col min="13834" max="13834" width="7.85546875" style="72" bestFit="1" customWidth="1"/>
    <col min="13835" max="13835" width="5" style="72" bestFit="1" customWidth="1"/>
    <col min="13836" max="13836" width="6.5703125" style="72" bestFit="1" customWidth="1"/>
    <col min="13837" max="13837" width="7.85546875" style="72" bestFit="1" customWidth="1"/>
    <col min="13838" max="13838" width="5" style="72" bestFit="1" customWidth="1"/>
    <col min="13839" max="13839" width="6.5703125" style="72" bestFit="1" customWidth="1"/>
    <col min="13840" max="13840" width="7.85546875" style="72" bestFit="1" customWidth="1"/>
    <col min="13841" max="13841" width="5" style="72" bestFit="1" customWidth="1"/>
    <col min="13842" max="13842" width="6.5703125" style="72" bestFit="1" customWidth="1"/>
    <col min="13843" max="13843" width="7.85546875" style="72" bestFit="1" customWidth="1"/>
    <col min="13844" max="13844" width="5" style="72" bestFit="1" customWidth="1"/>
    <col min="13845" max="13845" width="6.5703125" style="72" bestFit="1" customWidth="1"/>
    <col min="13846" max="13846" width="7.85546875" style="72" bestFit="1" customWidth="1"/>
    <col min="13847" max="13847" width="5" style="72" bestFit="1" customWidth="1"/>
    <col min="13848" max="13848" width="6.5703125" style="72" bestFit="1" customWidth="1"/>
    <col min="13849" max="13849" width="7.85546875" style="72" bestFit="1" customWidth="1"/>
    <col min="13850" max="13850" width="5" style="72" bestFit="1" customWidth="1"/>
    <col min="13851" max="13851" width="6.5703125" style="72" bestFit="1" customWidth="1"/>
    <col min="13852" max="13852" width="7.85546875" style="72" bestFit="1" customWidth="1"/>
    <col min="13853" max="13853" width="5" style="72" bestFit="1" customWidth="1"/>
    <col min="13854" max="13854" width="6.5703125" style="72" bestFit="1" customWidth="1"/>
    <col min="13855" max="13855" width="7.85546875" style="72" bestFit="1" customWidth="1"/>
    <col min="13856" max="14080" width="9.140625" style="72"/>
    <col min="14081" max="14081" width="15.140625" style="72" bestFit="1" customWidth="1"/>
    <col min="14082" max="14082" width="5" style="72" bestFit="1" customWidth="1"/>
    <col min="14083" max="14083" width="6.5703125" style="72" bestFit="1" customWidth="1"/>
    <col min="14084" max="14084" width="7.85546875" style="72" bestFit="1" customWidth="1"/>
    <col min="14085" max="14085" width="5" style="72" bestFit="1" customWidth="1"/>
    <col min="14086" max="14086" width="6.5703125" style="72" bestFit="1" customWidth="1"/>
    <col min="14087" max="14087" width="7.85546875" style="72" bestFit="1" customWidth="1"/>
    <col min="14088" max="14088" width="5" style="72" bestFit="1" customWidth="1"/>
    <col min="14089" max="14089" width="6.5703125" style="72" bestFit="1" customWidth="1"/>
    <col min="14090" max="14090" width="7.85546875" style="72" bestFit="1" customWidth="1"/>
    <col min="14091" max="14091" width="5" style="72" bestFit="1" customWidth="1"/>
    <col min="14092" max="14092" width="6.5703125" style="72" bestFit="1" customWidth="1"/>
    <col min="14093" max="14093" width="7.85546875" style="72" bestFit="1" customWidth="1"/>
    <col min="14094" max="14094" width="5" style="72" bestFit="1" customWidth="1"/>
    <col min="14095" max="14095" width="6.5703125" style="72" bestFit="1" customWidth="1"/>
    <col min="14096" max="14096" width="7.85546875" style="72" bestFit="1" customWidth="1"/>
    <col min="14097" max="14097" width="5" style="72" bestFit="1" customWidth="1"/>
    <col min="14098" max="14098" width="6.5703125" style="72" bestFit="1" customWidth="1"/>
    <col min="14099" max="14099" width="7.85546875" style="72" bestFit="1" customWidth="1"/>
    <col min="14100" max="14100" width="5" style="72" bestFit="1" customWidth="1"/>
    <col min="14101" max="14101" width="6.5703125" style="72" bestFit="1" customWidth="1"/>
    <col min="14102" max="14102" width="7.85546875" style="72" bestFit="1" customWidth="1"/>
    <col min="14103" max="14103" width="5" style="72" bestFit="1" customWidth="1"/>
    <col min="14104" max="14104" width="6.5703125" style="72" bestFit="1" customWidth="1"/>
    <col min="14105" max="14105" width="7.85546875" style="72" bestFit="1" customWidth="1"/>
    <col min="14106" max="14106" width="5" style="72" bestFit="1" customWidth="1"/>
    <col min="14107" max="14107" width="6.5703125" style="72" bestFit="1" customWidth="1"/>
    <col min="14108" max="14108" width="7.85546875" style="72" bestFit="1" customWidth="1"/>
    <col min="14109" max="14109" width="5" style="72" bestFit="1" customWidth="1"/>
    <col min="14110" max="14110" width="6.5703125" style="72" bestFit="1" customWidth="1"/>
    <col min="14111" max="14111" width="7.85546875" style="72" bestFit="1" customWidth="1"/>
    <col min="14112" max="14336" width="9.140625" style="72"/>
    <col min="14337" max="14337" width="15.140625" style="72" bestFit="1" customWidth="1"/>
    <col min="14338" max="14338" width="5" style="72" bestFit="1" customWidth="1"/>
    <col min="14339" max="14339" width="6.5703125" style="72" bestFit="1" customWidth="1"/>
    <col min="14340" max="14340" width="7.85546875" style="72" bestFit="1" customWidth="1"/>
    <col min="14341" max="14341" width="5" style="72" bestFit="1" customWidth="1"/>
    <col min="14342" max="14342" width="6.5703125" style="72" bestFit="1" customWidth="1"/>
    <col min="14343" max="14343" width="7.85546875" style="72" bestFit="1" customWidth="1"/>
    <col min="14344" max="14344" width="5" style="72" bestFit="1" customWidth="1"/>
    <col min="14345" max="14345" width="6.5703125" style="72" bestFit="1" customWidth="1"/>
    <col min="14346" max="14346" width="7.85546875" style="72" bestFit="1" customWidth="1"/>
    <col min="14347" max="14347" width="5" style="72" bestFit="1" customWidth="1"/>
    <col min="14348" max="14348" width="6.5703125" style="72" bestFit="1" customWidth="1"/>
    <col min="14349" max="14349" width="7.85546875" style="72" bestFit="1" customWidth="1"/>
    <col min="14350" max="14350" width="5" style="72" bestFit="1" customWidth="1"/>
    <col min="14351" max="14351" width="6.5703125" style="72" bestFit="1" customWidth="1"/>
    <col min="14352" max="14352" width="7.85546875" style="72" bestFit="1" customWidth="1"/>
    <col min="14353" max="14353" width="5" style="72" bestFit="1" customWidth="1"/>
    <col min="14354" max="14354" width="6.5703125" style="72" bestFit="1" customWidth="1"/>
    <col min="14355" max="14355" width="7.85546875" style="72" bestFit="1" customWidth="1"/>
    <col min="14356" max="14356" width="5" style="72" bestFit="1" customWidth="1"/>
    <col min="14357" max="14357" width="6.5703125" style="72" bestFit="1" customWidth="1"/>
    <col min="14358" max="14358" width="7.85546875" style="72" bestFit="1" customWidth="1"/>
    <col min="14359" max="14359" width="5" style="72" bestFit="1" customWidth="1"/>
    <col min="14360" max="14360" width="6.5703125" style="72" bestFit="1" customWidth="1"/>
    <col min="14361" max="14361" width="7.85546875" style="72" bestFit="1" customWidth="1"/>
    <col min="14362" max="14362" width="5" style="72" bestFit="1" customWidth="1"/>
    <col min="14363" max="14363" width="6.5703125" style="72" bestFit="1" customWidth="1"/>
    <col min="14364" max="14364" width="7.85546875" style="72" bestFit="1" customWidth="1"/>
    <col min="14365" max="14365" width="5" style="72" bestFit="1" customWidth="1"/>
    <col min="14366" max="14366" width="6.5703125" style="72" bestFit="1" customWidth="1"/>
    <col min="14367" max="14367" width="7.85546875" style="72" bestFit="1" customWidth="1"/>
    <col min="14368" max="14592" width="9.140625" style="72"/>
    <col min="14593" max="14593" width="15.140625" style="72" bestFit="1" customWidth="1"/>
    <col min="14594" max="14594" width="5" style="72" bestFit="1" customWidth="1"/>
    <col min="14595" max="14595" width="6.5703125" style="72" bestFit="1" customWidth="1"/>
    <col min="14596" max="14596" width="7.85546875" style="72" bestFit="1" customWidth="1"/>
    <col min="14597" max="14597" width="5" style="72" bestFit="1" customWidth="1"/>
    <col min="14598" max="14598" width="6.5703125" style="72" bestFit="1" customWidth="1"/>
    <col min="14599" max="14599" width="7.85546875" style="72" bestFit="1" customWidth="1"/>
    <col min="14600" max="14600" width="5" style="72" bestFit="1" customWidth="1"/>
    <col min="14601" max="14601" width="6.5703125" style="72" bestFit="1" customWidth="1"/>
    <col min="14602" max="14602" width="7.85546875" style="72" bestFit="1" customWidth="1"/>
    <col min="14603" max="14603" width="5" style="72" bestFit="1" customWidth="1"/>
    <col min="14604" max="14604" width="6.5703125" style="72" bestFit="1" customWidth="1"/>
    <col min="14605" max="14605" width="7.85546875" style="72" bestFit="1" customWidth="1"/>
    <col min="14606" max="14606" width="5" style="72" bestFit="1" customWidth="1"/>
    <col min="14607" max="14607" width="6.5703125" style="72" bestFit="1" customWidth="1"/>
    <col min="14608" max="14608" width="7.85546875" style="72" bestFit="1" customWidth="1"/>
    <col min="14609" max="14609" width="5" style="72" bestFit="1" customWidth="1"/>
    <col min="14610" max="14610" width="6.5703125" style="72" bestFit="1" customWidth="1"/>
    <col min="14611" max="14611" width="7.85546875" style="72" bestFit="1" customWidth="1"/>
    <col min="14612" max="14612" width="5" style="72" bestFit="1" customWidth="1"/>
    <col min="14613" max="14613" width="6.5703125" style="72" bestFit="1" customWidth="1"/>
    <col min="14614" max="14614" width="7.85546875" style="72" bestFit="1" customWidth="1"/>
    <col min="14615" max="14615" width="5" style="72" bestFit="1" customWidth="1"/>
    <col min="14616" max="14616" width="6.5703125" style="72" bestFit="1" customWidth="1"/>
    <col min="14617" max="14617" width="7.85546875" style="72" bestFit="1" customWidth="1"/>
    <col min="14618" max="14618" width="5" style="72" bestFit="1" customWidth="1"/>
    <col min="14619" max="14619" width="6.5703125" style="72" bestFit="1" customWidth="1"/>
    <col min="14620" max="14620" width="7.85546875" style="72" bestFit="1" customWidth="1"/>
    <col min="14621" max="14621" width="5" style="72" bestFit="1" customWidth="1"/>
    <col min="14622" max="14622" width="6.5703125" style="72" bestFit="1" customWidth="1"/>
    <col min="14623" max="14623" width="7.85546875" style="72" bestFit="1" customWidth="1"/>
    <col min="14624" max="14848" width="9.140625" style="72"/>
    <col min="14849" max="14849" width="15.140625" style="72" bestFit="1" customWidth="1"/>
    <col min="14850" max="14850" width="5" style="72" bestFit="1" customWidth="1"/>
    <col min="14851" max="14851" width="6.5703125" style="72" bestFit="1" customWidth="1"/>
    <col min="14852" max="14852" width="7.85546875" style="72" bestFit="1" customWidth="1"/>
    <col min="14853" max="14853" width="5" style="72" bestFit="1" customWidth="1"/>
    <col min="14854" max="14854" width="6.5703125" style="72" bestFit="1" customWidth="1"/>
    <col min="14855" max="14855" width="7.85546875" style="72" bestFit="1" customWidth="1"/>
    <col min="14856" max="14856" width="5" style="72" bestFit="1" customWidth="1"/>
    <col min="14857" max="14857" width="6.5703125" style="72" bestFit="1" customWidth="1"/>
    <col min="14858" max="14858" width="7.85546875" style="72" bestFit="1" customWidth="1"/>
    <col min="14859" max="14859" width="5" style="72" bestFit="1" customWidth="1"/>
    <col min="14860" max="14860" width="6.5703125" style="72" bestFit="1" customWidth="1"/>
    <col min="14861" max="14861" width="7.85546875" style="72" bestFit="1" customWidth="1"/>
    <col min="14862" max="14862" width="5" style="72" bestFit="1" customWidth="1"/>
    <col min="14863" max="14863" width="6.5703125" style="72" bestFit="1" customWidth="1"/>
    <col min="14864" max="14864" width="7.85546875" style="72" bestFit="1" customWidth="1"/>
    <col min="14865" max="14865" width="5" style="72" bestFit="1" customWidth="1"/>
    <col min="14866" max="14866" width="6.5703125" style="72" bestFit="1" customWidth="1"/>
    <col min="14867" max="14867" width="7.85546875" style="72" bestFit="1" customWidth="1"/>
    <col min="14868" max="14868" width="5" style="72" bestFit="1" customWidth="1"/>
    <col min="14869" max="14869" width="6.5703125" style="72" bestFit="1" customWidth="1"/>
    <col min="14870" max="14870" width="7.85546875" style="72" bestFit="1" customWidth="1"/>
    <col min="14871" max="14871" width="5" style="72" bestFit="1" customWidth="1"/>
    <col min="14872" max="14872" width="6.5703125" style="72" bestFit="1" customWidth="1"/>
    <col min="14873" max="14873" width="7.85546875" style="72" bestFit="1" customWidth="1"/>
    <col min="14874" max="14874" width="5" style="72" bestFit="1" customWidth="1"/>
    <col min="14875" max="14875" width="6.5703125" style="72" bestFit="1" customWidth="1"/>
    <col min="14876" max="14876" width="7.85546875" style="72" bestFit="1" customWidth="1"/>
    <col min="14877" max="14877" width="5" style="72" bestFit="1" customWidth="1"/>
    <col min="14878" max="14878" width="6.5703125" style="72" bestFit="1" customWidth="1"/>
    <col min="14879" max="14879" width="7.85546875" style="72" bestFit="1" customWidth="1"/>
    <col min="14880" max="15104" width="9.140625" style="72"/>
    <col min="15105" max="15105" width="15.140625" style="72" bestFit="1" customWidth="1"/>
    <col min="15106" max="15106" width="5" style="72" bestFit="1" customWidth="1"/>
    <col min="15107" max="15107" width="6.5703125" style="72" bestFit="1" customWidth="1"/>
    <col min="15108" max="15108" width="7.85546875" style="72" bestFit="1" customWidth="1"/>
    <col min="15109" max="15109" width="5" style="72" bestFit="1" customWidth="1"/>
    <col min="15110" max="15110" width="6.5703125" style="72" bestFit="1" customWidth="1"/>
    <col min="15111" max="15111" width="7.85546875" style="72" bestFit="1" customWidth="1"/>
    <col min="15112" max="15112" width="5" style="72" bestFit="1" customWidth="1"/>
    <col min="15113" max="15113" width="6.5703125" style="72" bestFit="1" customWidth="1"/>
    <col min="15114" max="15114" width="7.85546875" style="72" bestFit="1" customWidth="1"/>
    <col min="15115" max="15115" width="5" style="72" bestFit="1" customWidth="1"/>
    <col min="15116" max="15116" width="6.5703125" style="72" bestFit="1" customWidth="1"/>
    <col min="15117" max="15117" width="7.85546875" style="72" bestFit="1" customWidth="1"/>
    <col min="15118" max="15118" width="5" style="72" bestFit="1" customWidth="1"/>
    <col min="15119" max="15119" width="6.5703125" style="72" bestFit="1" customWidth="1"/>
    <col min="15120" max="15120" width="7.85546875" style="72" bestFit="1" customWidth="1"/>
    <col min="15121" max="15121" width="5" style="72" bestFit="1" customWidth="1"/>
    <col min="15122" max="15122" width="6.5703125" style="72" bestFit="1" customWidth="1"/>
    <col min="15123" max="15123" width="7.85546875" style="72" bestFit="1" customWidth="1"/>
    <col min="15124" max="15124" width="5" style="72" bestFit="1" customWidth="1"/>
    <col min="15125" max="15125" width="6.5703125" style="72" bestFit="1" customWidth="1"/>
    <col min="15126" max="15126" width="7.85546875" style="72" bestFit="1" customWidth="1"/>
    <col min="15127" max="15127" width="5" style="72" bestFit="1" customWidth="1"/>
    <col min="15128" max="15128" width="6.5703125" style="72" bestFit="1" customWidth="1"/>
    <col min="15129" max="15129" width="7.85546875" style="72" bestFit="1" customWidth="1"/>
    <col min="15130" max="15130" width="5" style="72" bestFit="1" customWidth="1"/>
    <col min="15131" max="15131" width="6.5703125" style="72" bestFit="1" customWidth="1"/>
    <col min="15132" max="15132" width="7.85546875" style="72" bestFit="1" customWidth="1"/>
    <col min="15133" max="15133" width="5" style="72" bestFit="1" customWidth="1"/>
    <col min="15134" max="15134" width="6.5703125" style="72" bestFit="1" customWidth="1"/>
    <col min="15135" max="15135" width="7.85546875" style="72" bestFit="1" customWidth="1"/>
    <col min="15136" max="15360" width="9.140625" style="72"/>
    <col min="15361" max="15361" width="15.140625" style="72" bestFit="1" customWidth="1"/>
    <col min="15362" max="15362" width="5" style="72" bestFit="1" customWidth="1"/>
    <col min="15363" max="15363" width="6.5703125" style="72" bestFit="1" customWidth="1"/>
    <col min="15364" max="15364" width="7.85546875" style="72" bestFit="1" customWidth="1"/>
    <col min="15365" max="15365" width="5" style="72" bestFit="1" customWidth="1"/>
    <col min="15366" max="15366" width="6.5703125" style="72" bestFit="1" customWidth="1"/>
    <col min="15367" max="15367" width="7.85546875" style="72" bestFit="1" customWidth="1"/>
    <col min="15368" max="15368" width="5" style="72" bestFit="1" customWidth="1"/>
    <col min="15369" max="15369" width="6.5703125" style="72" bestFit="1" customWidth="1"/>
    <col min="15370" max="15370" width="7.85546875" style="72" bestFit="1" customWidth="1"/>
    <col min="15371" max="15371" width="5" style="72" bestFit="1" customWidth="1"/>
    <col min="15372" max="15372" width="6.5703125" style="72" bestFit="1" customWidth="1"/>
    <col min="15373" max="15373" width="7.85546875" style="72" bestFit="1" customWidth="1"/>
    <col min="15374" max="15374" width="5" style="72" bestFit="1" customWidth="1"/>
    <col min="15375" max="15375" width="6.5703125" style="72" bestFit="1" customWidth="1"/>
    <col min="15376" max="15376" width="7.85546875" style="72" bestFit="1" customWidth="1"/>
    <col min="15377" max="15377" width="5" style="72" bestFit="1" customWidth="1"/>
    <col min="15378" max="15378" width="6.5703125" style="72" bestFit="1" customWidth="1"/>
    <col min="15379" max="15379" width="7.85546875" style="72" bestFit="1" customWidth="1"/>
    <col min="15380" max="15380" width="5" style="72" bestFit="1" customWidth="1"/>
    <col min="15381" max="15381" width="6.5703125" style="72" bestFit="1" customWidth="1"/>
    <col min="15382" max="15382" width="7.85546875" style="72" bestFit="1" customWidth="1"/>
    <col min="15383" max="15383" width="5" style="72" bestFit="1" customWidth="1"/>
    <col min="15384" max="15384" width="6.5703125" style="72" bestFit="1" customWidth="1"/>
    <col min="15385" max="15385" width="7.85546875" style="72" bestFit="1" customWidth="1"/>
    <col min="15386" max="15386" width="5" style="72" bestFit="1" customWidth="1"/>
    <col min="15387" max="15387" width="6.5703125" style="72" bestFit="1" customWidth="1"/>
    <col min="15388" max="15388" width="7.85546875" style="72" bestFit="1" customWidth="1"/>
    <col min="15389" max="15389" width="5" style="72" bestFit="1" customWidth="1"/>
    <col min="15390" max="15390" width="6.5703125" style="72" bestFit="1" customWidth="1"/>
    <col min="15391" max="15391" width="7.85546875" style="72" bestFit="1" customWidth="1"/>
    <col min="15392" max="15616" width="9.140625" style="72"/>
    <col min="15617" max="15617" width="15.140625" style="72" bestFit="1" customWidth="1"/>
    <col min="15618" max="15618" width="5" style="72" bestFit="1" customWidth="1"/>
    <col min="15619" max="15619" width="6.5703125" style="72" bestFit="1" customWidth="1"/>
    <col min="15620" max="15620" width="7.85546875" style="72" bestFit="1" customWidth="1"/>
    <col min="15621" max="15621" width="5" style="72" bestFit="1" customWidth="1"/>
    <col min="15622" max="15622" width="6.5703125" style="72" bestFit="1" customWidth="1"/>
    <col min="15623" max="15623" width="7.85546875" style="72" bestFit="1" customWidth="1"/>
    <col min="15624" max="15624" width="5" style="72" bestFit="1" customWidth="1"/>
    <col min="15625" max="15625" width="6.5703125" style="72" bestFit="1" customWidth="1"/>
    <col min="15626" max="15626" width="7.85546875" style="72" bestFit="1" customWidth="1"/>
    <col min="15627" max="15627" width="5" style="72" bestFit="1" customWidth="1"/>
    <col min="15628" max="15628" width="6.5703125" style="72" bestFit="1" customWidth="1"/>
    <col min="15629" max="15629" width="7.85546875" style="72" bestFit="1" customWidth="1"/>
    <col min="15630" max="15630" width="5" style="72" bestFit="1" customWidth="1"/>
    <col min="15631" max="15631" width="6.5703125" style="72" bestFit="1" customWidth="1"/>
    <col min="15632" max="15632" width="7.85546875" style="72" bestFit="1" customWidth="1"/>
    <col min="15633" max="15633" width="5" style="72" bestFit="1" customWidth="1"/>
    <col min="15634" max="15634" width="6.5703125" style="72" bestFit="1" customWidth="1"/>
    <col min="15635" max="15635" width="7.85546875" style="72" bestFit="1" customWidth="1"/>
    <col min="15636" max="15636" width="5" style="72" bestFit="1" customWidth="1"/>
    <col min="15637" max="15637" width="6.5703125" style="72" bestFit="1" customWidth="1"/>
    <col min="15638" max="15638" width="7.85546875" style="72" bestFit="1" customWidth="1"/>
    <col min="15639" max="15639" width="5" style="72" bestFit="1" customWidth="1"/>
    <col min="15640" max="15640" width="6.5703125" style="72" bestFit="1" customWidth="1"/>
    <col min="15641" max="15641" width="7.85546875" style="72" bestFit="1" customWidth="1"/>
    <col min="15642" max="15642" width="5" style="72" bestFit="1" customWidth="1"/>
    <col min="15643" max="15643" width="6.5703125" style="72" bestFit="1" customWidth="1"/>
    <col min="15644" max="15644" width="7.85546875" style="72" bestFit="1" customWidth="1"/>
    <col min="15645" max="15645" width="5" style="72" bestFit="1" customWidth="1"/>
    <col min="15646" max="15646" width="6.5703125" style="72" bestFit="1" customWidth="1"/>
    <col min="15647" max="15647" width="7.85546875" style="72" bestFit="1" customWidth="1"/>
    <col min="15648" max="15872" width="9.140625" style="72"/>
    <col min="15873" max="15873" width="15.140625" style="72" bestFit="1" customWidth="1"/>
    <col min="15874" max="15874" width="5" style="72" bestFit="1" customWidth="1"/>
    <col min="15875" max="15875" width="6.5703125" style="72" bestFit="1" customWidth="1"/>
    <col min="15876" max="15876" width="7.85546875" style="72" bestFit="1" customWidth="1"/>
    <col min="15877" max="15877" width="5" style="72" bestFit="1" customWidth="1"/>
    <col min="15878" max="15878" width="6.5703125" style="72" bestFit="1" customWidth="1"/>
    <col min="15879" max="15879" width="7.85546875" style="72" bestFit="1" customWidth="1"/>
    <col min="15880" max="15880" width="5" style="72" bestFit="1" customWidth="1"/>
    <col min="15881" max="15881" width="6.5703125" style="72" bestFit="1" customWidth="1"/>
    <col min="15882" max="15882" width="7.85546875" style="72" bestFit="1" customWidth="1"/>
    <col min="15883" max="15883" width="5" style="72" bestFit="1" customWidth="1"/>
    <col min="15884" max="15884" width="6.5703125" style="72" bestFit="1" customWidth="1"/>
    <col min="15885" max="15885" width="7.85546875" style="72" bestFit="1" customWidth="1"/>
    <col min="15886" max="15886" width="5" style="72" bestFit="1" customWidth="1"/>
    <col min="15887" max="15887" width="6.5703125" style="72" bestFit="1" customWidth="1"/>
    <col min="15888" max="15888" width="7.85546875" style="72" bestFit="1" customWidth="1"/>
    <col min="15889" max="15889" width="5" style="72" bestFit="1" customWidth="1"/>
    <col min="15890" max="15890" width="6.5703125" style="72" bestFit="1" customWidth="1"/>
    <col min="15891" max="15891" width="7.85546875" style="72" bestFit="1" customWidth="1"/>
    <col min="15892" max="15892" width="5" style="72" bestFit="1" customWidth="1"/>
    <col min="15893" max="15893" width="6.5703125" style="72" bestFit="1" customWidth="1"/>
    <col min="15894" max="15894" width="7.85546875" style="72" bestFit="1" customWidth="1"/>
    <col min="15895" max="15895" width="5" style="72" bestFit="1" customWidth="1"/>
    <col min="15896" max="15896" width="6.5703125" style="72" bestFit="1" customWidth="1"/>
    <col min="15897" max="15897" width="7.85546875" style="72" bestFit="1" customWidth="1"/>
    <col min="15898" max="15898" width="5" style="72" bestFit="1" customWidth="1"/>
    <col min="15899" max="15899" width="6.5703125" style="72" bestFit="1" customWidth="1"/>
    <col min="15900" max="15900" width="7.85546875" style="72" bestFit="1" customWidth="1"/>
    <col min="15901" max="15901" width="5" style="72" bestFit="1" customWidth="1"/>
    <col min="15902" max="15902" width="6.5703125" style="72" bestFit="1" customWidth="1"/>
    <col min="15903" max="15903" width="7.85546875" style="72" bestFit="1" customWidth="1"/>
    <col min="15904" max="16128" width="9.140625" style="72"/>
    <col min="16129" max="16129" width="15.140625" style="72" bestFit="1" customWidth="1"/>
    <col min="16130" max="16130" width="5" style="72" bestFit="1" customWidth="1"/>
    <col min="16131" max="16131" width="6.5703125" style="72" bestFit="1" customWidth="1"/>
    <col min="16132" max="16132" width="7.85546875" style="72" bestFit="1" customWidth="1"/>
    <col min="16133" max="16133" width="5" style="72" bestFit="1" customWidth="1"/>
    <col min="16134" max="16134" width="6.5703125" style="72" bestFit="1" customWidth="1"/>
    <col min="16135" max="16135" width="7.85546875" style="72" bestFit="1" customWidth="1"/>
    <col min="16136" max="16136" width="5" style="72" bestFit="1" customWidth="1"/>
    <col min="16137" max="16137" width="6.5703125" style="72" bestFit="1" customWidth="1"/>
    <col min="16138" max="16138" width="7.85546875" style="72" bestFit="1" customWidth="1"/>
    <col min="16139" max="16139" width="5" style="72" bestFit="1" customWidth="1"/>
    <col min="16140" max="16140" width="6.5703125" style="72" bestFit="1" customWidth="1"/>
    <col min="16141" max="16141" width="7.85546875" style="72" bestFit="1" customWidth="1"/>
    <col min="16142" max="16142" width="5" style="72" bestFit="1" customWidth="1"/>
    <col min="16143" max="16143" width="6.5703125" style="72" bestFit="1" customWidth="1"/>
    <col min="16144" max="16144" width="7.85546875" style="72" bestFit="1" customWidth="1"/>
    <col min="16145" max="16145" width="5" style="72" bestFit="1" customWidth="1"/>
    <col min="16146" max="16146" width="6.5703125" style="72" bestFit="1" customWidth="1"/>
    <col min="16147" max="16147" width="7.85546875" style="72" bestFit="1" customWidth="1"/>
    <col min="16148" max="16148" width="5" style="72" bestFit="1" customWidth="1"/>
    <col min="16149" max="16149" width="6.5703125" style="72" bestFit="1" customWidth="1"/>
    <col min="16150" max="16150" width="7.85546875" style="72" bestFit="1" customWidth="1"/>
    <col min="16151" max="16151" width="5" style="72" bestFit="1" customWidth="1"/>
    <col min="16152" max="16152" width="6.5703125" style="72" bestFit="1" customWidth="1"/>
    <col min="16153" max="16153" width="7.85546875" style="72" bestFit="1" customWidth="1"/>
    <col min="16154" max="16154" width="5" style="72" bestFit="1" customWidth="1"/>
    <col min="16155" max="16155" width="6.5703125" style="72" bestFit="1" customWidth="1"/>
    <col min="16156" max="16156" width="7.85546875" style="72" bestFit="1" customWidth="1"/>
    <col min="16157" max="16157" width="5" style="72" bestFit="1" customWidth="1"/>
    <col min="16158" max="16158" width="6.5703125" style="72" bestFit="1" customWidth="1"/>
    <col min="16159" max="16159" width="7.85546875" style="72" bestFit="1" customWidth="1"/>
    <col min="16160" max="16384" width="9.140625" style="72"/>
  </cols>
  <sheetData>
    <row r="1" spans="1:31">
      <c r="A1" s="803" t="s">
        <v>612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</row>
    <row r="2" spans="1:31">
      <c r="A2" s="213" t="s">
        <v>21</v>
      </c>
      <c r="B2" s="213">
        <v>2011</v>
      </c>
      <c r="C2" s="213" t="s">
        <v>180</v>
      </c>
      <c r="D2" s="213" t="s">
        <v>112</v>
      </c>
      <c r="E2" s="213">
        <v>2012</v>
      </c>
      <c r="F2" s="213" t="s">
        <v>180</v>
      </c>
      <c r="G2" s="213" t="s">
        <v>112</v>
      </c>
      <c r="H2" s="213">
        <v>2013</v>
      </c>
      <c r="I2" s="213" t="s">
        <v>180</v>
      </c>
      <c r="J2" s="213" t="s">
        <v>112</v>
      </c>
      <c r="K2" s="213">
        <v>2014</v>
      </c>
      <c r="L2" s="213" t="s">
        <v>180</v>
      </c>
      <c r="M2" s="213" t="s">
        <v>112</v>
      </c>
      <c r="N2" s="213">
        <v>2015</v>
      </c>
      <c r="O2" s="213" t="s">
        <v>180</v>
      </c>
      <c r="P2" s="213" t="s">
        <v>112</v>
      </c>
      <c r="Q2" s="213">
        <v>2016</v>
      </c>
      <c r="R2" s="213" t="s">
        <v>180</v>
      </c>
      <c r="S2" s="213" t="s">
        <v>112</v>
      </c>
      <c r="T2" s="213">
        <v>2017</v>
      </c>
      <c r="U2" s="213" t="s">
        <v>180</v>
      </c>
      <c r="V2" s="213" t="s">
        <v>112</v>
      </c>
      <c r="W2" s="102">
        <v>2018</v>
      </c>
      <c r="X2" s="213" t="s">
        <v>180</v>
      </c>
      <c r="Y2" s="213" t="s">
        <v>112</v>
      </c>
      <c r="Z2" s="102">
        <v>2019</v>
      </c>
      <c r="AA2" s="102" t="s">
        <v>180</v>
      </c>
      <c r="AB2" s="213" t="s">
        <v>112</v>
      </c>
      <c r="AC2" s="102">
        <v>2020</v>
      </c>
      <c r="AD2" s="213" t="s">
        <v>180</v>
      </c>
      <c r="AE2" s="216" t="s">
        <v>112</v>
      </c>
    </row>
    <row r="3" spans="1:31">
      <c r="A3" s="213" t="s">
        <v>0</v>
      </c>
      <c r="B3" s="242">
        <v>8</v>
      </c>
      <c r="C3" s="242">
        <v>6</v>
      </c>
      <c r="D3" s="243">
        <f>C3/B3*100</f>
        <v>75</v>
      </c>
      <c r="E3" s="219">
        <v>7</v>
      </c>
      <c r="F3" s="217">
        <v>4</v>
      </c>
      <c r="G3" s="244">
        <f>F3/E3*100</f>
        <v>57.142857142857139</v>
      </c>
      <c r="H3" s="245">
        <v>5</v>
      </c>
      <c r="I3" s="217">
        <v>2</v>
      </c>
      <c r="J3" s="246">
        <f>I3/H3*100</f>
        <v>40</v>
      </c>
      <c r="K3" s="217">
        <v>5</v>
      </c>
      <c r="L3" s="217">
        <v>2</v>
      </c>
      <c r="M3" s="244">
        <f>L3/K3*100</f>
        <v>40</v>
      </c>
      <c r="N3" s="217">
        <v>4</v>
      </c>
      <c r="O3" s="217">
        <v>2</v>
      </c>
      <c r="P3" s="244">
        <f>O3/N3*100</f>
        <v>50</v>
      </c>
      <c r="Q3" s="217">
        <v>4</v>
      </c>
      <c r="R3" s="220">
        <v>2</v>
      </c>
      <c r="S3" s="247">
        <f>R3/Q3*100</f>
        <v>50</v>
      </c>
      <c r="T3" s="217">
        <v>3</v>
      </c>
      <c r="U3" s="217">
        <v>2</v>
      </c>
      <c r="V3" s="244">
        <f>U3/T3*100</f>
        <v>66.666666666666657</v>
      </c>
      <c r="W3" s="222">
        <v>3</v>
      </c>
      <c r="X3" s="217">
        <v>2</v>
      </c>
      <c r="Y3" s="248">
        <f>X3/W3*100</f>
        <v>66.666666666666657</v>
      </c>
      <c r="Z3" s="222">
        <v>3</v>
      </c>
      <c r="AA3" s="217">
        <v>2</v>
      </c>
      <c r="AB3" s="248">
        <f>AA3/Z3*100</f>
        <v>66.666666666666657</v>
      </c>
      <c r="AC3" s="222">
        <v>3</v>
      </c>
      <c r="AD3" s="217">
        <v>2</v>
      </c>
      <c r="AE3" s="248">
        <f>AD3/AC3*100</f>
        <v>66.666666666666657</v>
      </c>
    </row>
    <row r="4" spans="1:31">
      <c r="A4" s="213" t="s">
        <v>1</v>
      </c>
      <c r="B4" s="249"/>
      <c r="C4" s="249"/>
      <c r="D4" s="243" t="e">
        <f t="shared" ref="D4:D31" si="0">C4/B4*100</f>
        <v>#DIV/0!</v>
      </c>
      <c r="E4" s="226">
        <v>2</v>
      </c>
      <c r="F4" s="217">
        <v>2</v>
      </c>
      <c r="G4" s="244">
        <f t="shared" ref="G4:G31" si="1">F4/E4*100</f>
        <v>100</v>
      </c>
      <c r="H4" s="245">
        <v>2</v>
      </c>
      <c r="I4" s="217">
        <v>1</v>
      </c>
      <c r="J4" s="246">
        <f t="shared" ref="J4:J31" si="2">I4/H4*100</f>
        <v>50</v>
      </c>
      <c r="K4" s="217">
        <v>2</v>
      </c>
      <c r="L4" s="217">
        <v>1</v>
      </c>
      <c r="M4" s="244">
        <f t="shared" ref="M4:M31" si="3">L4/K4*100</f>
        <v>50</v>
      </c>
      <c r="N4" s="217">
        <v>2</v>
      </c>
      <c r="O4" s="217">
        <v>1</v>
      </c>
      <c r="P4" s="244">
        <f t="shared" ref="P4:P31" si="4">O4/N4*100</f>
        <v>50</v>
      </c>
      <c r="Q4" s="217">
        <v>2</v>
      </c>
      <c r="R4" s="220">
        <v>1</v>
      </c>
      <c r="S4" s="247">
        <f t="shared" ref="S4:S31" si="5">R4/Q4*100</f>
        <v>50</v>
      </c>
      <c r="T4" s="217">
        <v>1</v>
      </c>
      <c r="U4" s="217">
        <v>1</v>
      </c>
      <c r="V4" s="244">
        <f t="shared" ref="V4:V31" si="6">U4/T4*100</f>
        <v>100</v>
      </c>
      <c r="W4" s="222">
        <v>1</v>
      </c>
      <c r="X4" s="217">
        <v>1</v>
      </c>
      <c r="Y4" s="248">
        <f t="shared" ref="Y4:Y31" si="7">X4/W4*100</f>
        <v>100</v>
      </c>
      <c r="Z4" s="222">
        <v>1</v>
      </c>
      <c r="AA4" s="217">
        <v>1</v>
      </c>
      <c r="AB4" s="248">
        <f t="shared" ref="AB4:AB31" si="8">AA4/Z4*100</f>
        <v>100</v>
      </c>
      <c r="AC4" s="228">
        <v>1</v>
      </c>
      <c r="AD4" s="217">
        <v>1</v>
      </c>
      <c r="AE4" s="248">
        <f t="shared" ref="AE4:AE31" si="9">AD4/AC4*100</f>
        <v>100</v>
      </c>
    </row>
    <row r="5" spans="1:31">
      <c r="A5" s="213" t="s">
        <v>2</v>
      </c>
      <c r="B5" s="249">
        <v>8</v>
      </c>
      <c r="C5" s="249">
        <v>5</v>
      </c>
      <c r="D5" s="243">
        <f t="shared" si="0"/>
        <v>62.5</v>
      </c>
      <c r="E5" s="226">
        <v>13</v>
      </c>
      <c r="F5" s="217">
        <v>8</v>
      </c>
      <c r="G5" s="244">
        <f t="shared" si="1"/>
        <v>61.53846153846154</v>
      </c>
      <c r="H5" s="245">
        <v>12</v>
      </c>
      <c r="I5" s="217">
        <v>5</v>
      </c>
      <c r="J5" s="246">
        <f t="shared" si="2"/>
        <v>41.666666666666671</v>
      </c>
      <c r="K5" s="217">
        <v>12</v>
      </c>
      <c r="L5" s="217">
        <v>5</v>
      </c>
      <c r="M5" s="244">
        <f t="shared" si="3"/>
        <v>41.666666666666671</v>
      </c>
      <c r="N5" s="217">
        <v>11</v>
      </c>
      <c r="O5" s="217">
        <v>5</v>
      </c>
      <c r="P5" s="244">
        <f t="shared" si="4"/>
        <v>45.454545454545453</v>
      </c>
      <c r="Q5" s="217">
        <v>9</v>
      </c>
      <c r="R5" s="220">
        <v>5</v>
      </c>
      <c r="S5" s="247">
        <f t="shared" si="5"/>
        <v>55.555555555555557</v>
      </c>
      <c r="T5" s="217">
        <v>8</v>
      </c>
      <c r="U5" s="217">
        <v>5</v>
      </c>
      <c r="V5" s="244">
        <f t="shared" si="6"/>
        <v>62.5</v>
      </c>
      <c r="W5" s="222">
        <v>7</v>
      </c>
      <c r="X5" s="217">
        <v>4</v>
      </c>
      <c r="Y5" s="248">
        <f t="shared" si="7"/>
        <v>57.142857142857139</v>
      </c>
      <c r="Z5" s="222">
        <v>5</v>
      </c>
      <c r="AA5" s="217">
        <v>3</v>
      </c>
      <c r="AB5" s="248">
        <f t="shared" si="8"/>
        <v>60</v>
      </c>
      <c r="AC5" s="228">
        <v>5</v>
      </c>
      <c r="AD5" s="217">
        <v>3</v>
      </c>
      <c r="AE5" s="248">
        <f t="shared" si="9"/>
        <v>60</v>
      </c>
    </row>
    <row r="6" spans="1:31">
      <c r="A6" s="213" t="s">
        <v>3</v>
      </c>
      <c r="B6" s="249">
        <v>14</v>
      </c>
      <c r="C6" s="249">
        <v>9</v>
      </c>
      <c r="D6" s="243">
        <f t="shared" si="0"/>
        <v>64.285714285714292</v>
      </c>
      <c r="E6" s="226">
        <v>12</v>
      </c>
      <c r="F6" s="217">
        <v>12</v>
      </c>
      <c r="G6" s="244">
        <f t="shared" si="1"/>
        <v>100</v>
      </c>
      <c r="H6" s="245">
        <v>6</v>
      </c>
      <c r="I6" s="217">
        <v>4</v>
      </c>
      <c r="J6" s="246">
        <f t="shared" si="2"/>
        <v>66.666666666666657</v>
      </c>
      <c r="K6" s="217">
        <v>6</v>
      </c>
      <c r="L6" s="217">
        <v>4</v>
      </c>
      <c r="M6" s="244">
        <f t="shared" si="3"/>
        <v>66.666666666666657</v>
      </c>
      <c r="N6" s="217">
        <v>5</v>
      </c>
      <c r="O6" s="217">
        <v>4</v>
      </c>
      <c r="P6" s="244">
        <f t="shared" si="4"/>
        <v>80</v>
      </c>
      <c r="Q6" s="217">
        <v>5</v>
      </c>
      <c r="R6" s="220">
        <v>4</v>
      </c>
      <c r="S6" s="247">
        <f t="shared" si="5"/>
        <v>80</v>
      </c>
      <c r="T6" s="217">
        <v>4</v>
      </c>
      <c r="U6" s="217">
        <v>3</v>
      </c>
      <c r="V6" s="244">
        <f t="shared" si="6"/>
        <v>75</v>
      </c>
      <c r="W6" s="222">
        <v>3</v>
      </c>
      <c r="X6" s="217">
        <v>3</v>
      </c>
      <c r="Y6" s="248">
        <f t="shared" si="7"/>
        <v>100</v>
      </c>
      <c r="Z6" s="222">
        <v>3</v>
      </c>
      <c r="AA6" s="217">
        <v>3</v>
      </c>
      <c r="AB6" s="248">
        <f t="shared" si="8"/>
        <v>100</v>
      </c>
      <c r="AC6" s="228">
        <v>3</v>
      </c>
      <c r="AD6" s="217">
        <v>3</v>
      </c>
      <c r="AE6" s="248">
        <f t="shared" si="9"/>
        <v>100</v>
      </c>
    </row>
    <row r="7" spans="1:31">
      <c r="A7" s="213" t="s">
        <v>4</v>
      </c>
      <c r="B7" s="249">
        <v>9</v>
      </c>
      <c r="C7" s="249">
        <v>6</v>
      </c>
      <c r="D7" s="243">
        <f t="shared" si="0"/>
        <v>66.666666666666657</v>
      </c>
      <c r="E7" s="226">
        <v>4</v>
      </c>
      <c r="F7" s="217">
        <v>3</v>
      </c>
      <c r="G7" s="244">
        <f t="shared" si="1"/>
        <v>75</v>
      </c>
      <c r="H7" s="245">
        <v>5</v>
      </c>
      <c r="I7" s="217">
        <v>2</v>
      </c>
      <c r="J7" s="246">
        <f t="shared" si="2"/>
        <v>40</v>
      </c>
      <c r="K7" s="217">
        <v>5</v>
      </c>
      <c r="L7" s="217">
        <v>2</v>
      </c>
      <c r="M7" s="244">
        <f t="shared" si="3"/>
        <v>40</v>
      </c>
      <c r="N7" s="217">
        <v>4</v>
      </c>
      <c r="O7" s="217">
        <v>2</v>
      </c>
      <c r="P7" s="244">
        <f t="shared" si="4"/>
        <v>50</v>
      </c>
      <c r="Q7" s="217">
        <v>4</v>
      </c>
      <c r="R7" s="220">
        <v>2</v>
      </c>
      <c r="S7" s="247">
        <f t="shared" si="5"/>
        <v>50</v>
      </c>
      <c r="T7" s="217">
        <v>3</v>
      </c>
      <c r="U7" s="217">
        <v>2</v>
      </c>
      <c r="V7" s="244">
        <f t="shared" si="6"/>
        <v>66.666666666666657</v>
      </c>
      <c r="W7" s="222">
        <v>3</v>
      </c>
      <c r="X7" s="217">
        <v>2</v>
      </c>
      <c r="Y7" s="248">
        <f t="shared" si="7"/>
        <v>66.666666666666657</v>
      </c>
      <c r="Z7" s="222">
        <v>2</v>
      </c>
      <c r="AA7" s="217">
        <v>2</v>
      </c>
      <c r="AB7" s="248">
        <f t="shared" si="8"/>
        <v>100</v>
      </c>
      <c r="AC7" s="228">
        <v>2</v>
      </c>
      <c r="AD7" s="217">
        <v>2</v>
      </c>
      <c r="AE7" s="248">
        <f t="shared" si="9"/>
        <v>100</v>
      </c>
    </row>
    <row r="8" spans="1:31">
      <c r="A8" s="213" t="s">
        <v>5</v>
      </c>
      <c r="B8" s="249">
        <v>39</v>
      </c>
      <c r="C8" s="249">
        <v>24</v>
      </c>
      <c r="D8" s="243">
        <f t="shared" si="0"/>
        <v>61.53846153846154</v>
      </c>
      <c r="E8" s="226">
        <v>27</v>
      </c>
      <c r="F8" s="217">
        <v>17</v>
      </c>
      <c r="G8" s="244">
        <f t="shared" si="1"/>
        <v>62.962962962962962</v>
      </c>
      <c r="H8" s="245">
        <v>30</v>
      </c>
      <c r="I8" s="217">
        <v>12</v>
      </c>
      <c r="J8" s="246">
        <f t="shared" si="2"/>
        <v>40</v>
      </c>
      <c r="K8" s="217">
        <v>30</v>
      </c>
      <c r="L8" s="217">
        <v>13</v>
      </c>
      <c r="M8" s="244">
        <f t="shared" si="3"/>
        <v>43.333333333333336</v>
      </c>
      <c r="N8" s="217">
        <v>27</v>
      </c>
      <c r="O8" s="217">
        <v>13</v>
      </c>
      <c r="P8" s="244">
        <f t="shared" si="4"/>
        <v>48.148148148148145</v>
      </c>
      <c r="Q8" s="217">
        <v>23</v>
      </c>
      <c r="R8" s="220">
        <v>12</v>
      </c>
      <c r="S8" s="247">
        <f t="shared" si="5"/>
        <v>52.173913043478258</v>
      </c>
      <c r="T8" s="217">
        <v>20</v>
      </c>
      <c r="U8" s="217">
        <v>11</v>
      </c>
      <c r="V8" s="244">
        <f t="shared" si="6"/>
        <v>55.000000000000007</v>
      </c>
      <c r="W8" s="222">
        <v>16</v>
      </c>
      <c r="X8" s="217">
        <v>10</v>
      </c>
      <c r="Y8" s="248">
        <f t="shared" si="7"/>
        <v>62.5</v>
      </c>
      <c r="Z8" s="222">
        <v>13</v>
      </c>
      <c r="AA8" s="217">
        <v>9</v>
      </c>
      <c r="AB8" s="248">
        <f t="shared" si="8"/>
        <v>69.230769230769226</v>
      </c>
      <c r="AC8" s="228">
        <v>13</v>
      </c>
      <c r="AD8" s="217">
        <v>10</v>
      </c>
      <c r="AE8" s="248">
        <f t="shared" si="9"/>
        <v>76.923076923076934</v>
      </c>
    </row>
    <row r="9" spans="1:31">
      <c r="A9" s="213" t="s">
        <v>6</v>
      </c>
      <c r="B9" s="249">
        <v>13</v>
      </c>
      <c r="C9" s="249">
        <v>9</v>
      </c>
      <c r="D9" s="243">
        <f t="shared" si="0"/>
        <v>69.230769230769226</v>
      </c>
      <c r="E9" s="226">
        <v>11</v>
      </c>
      <c r="F9" s="217">
        <v>7</v>
      </c>
      <c r="G9" s="244">
        <f t="shared" si="1"/>
        <v>63.636363636363633</v>
      </c>
      <c r="H9" s="245">
        <v>8</v>
      </c>
      <c r="I9" s="217">
        <v>4</v>
      </c>
      <c r="J9" s="246">
        <f t="shared" si="2"/>
        <v>50</v>
      </c>
      <c r="K9" s="217">
        <v>8</v>
      </c>
      <c r="L9" s="217">
        <v>4</v>
      </c>
      <c r="M9" s="244">
        <f t="shared" si="3"/>
        <v>50</v>
      </c>
      <c r="N9" s="217">
        <v>7</v>
      </c>
      <c r="O9" s="217">
        <v>4</v>
      </c>
      <c r="P9" s="244">
        <f t="shared" si="4"/>
        <v>57.142857142857139</v>
      </c>
      <c r="Q9" s="217">
        <v>6</v>
      </c>
      <c r="R9" s="220">
        <v>4</v>
      </c>
      <c r="S9" s="247">
        <f t="shared" si="5"/>
        <v>66.666666666666657</v>
      </c>
      <c r="T9" s="217">
        <v>5</v>
      </c>
      <c r="U9" s="217">
        <v>4</v>
      </c>
      <c r="V9" s="244">
        <f t="shared" si="6"/>
        <v>80</v>
      </c>
      <c r="W9" s="222">
        <v>4</v>
      </c>
      <c r="X9" s="217">
        <v>4</v>
      </c>
      <c r="Y9" s="248">
        <f t="shared" si="7"/>
        <v>100</v>
      </c>
      <c r="Z9" s="222">
        <v>3</v>
      </c>
      <c r="AA9" s="217">
        <v>3</v>
      </c>
      <c r="AB9" s="248">
        <f t="shared" si="8"/>
        <v>100</v>
      </c>
      <c r="AC9" s="228">
        <v>3</v>
      </c>
      <c r="AD9" s="217">
        <v>3</v>
      </c>
      <c r="AE9" s="248">
        <f t="shared" si="9"/>
        <v>100</v>
      </c>
    </row>
    <row r="10" spans="1:31">
      <c r="A10" s="213" t="s">
        <v>8</v>
      </c>
      <c r="B10" s="249">
        <v>30</v>
      </c>
      <c r="C10" s="249">
        <v>21</v>
      </c>
      <c r="D10" s="243">
        <f t="shared" si="0"/>
        <v>70</v>
      </c>
      <c r="E10" s="226">
        <v>26</v>
      </c>
      <c r="F10" s="217">
        <v>18</v>
      </c>
      <c r="G10" s="244">
        <f t="shared" si="1"/>
        <v>69.230769230769226</v>
      </c>
      <c r="H10" s="245">
        <v>39</v>
      </c>
      <c r="I10" s="217">
        <v>16</v>
      </c>
      <c r="J10" s="246">
        <f t="shared" si="2"/>
        <v>41.025641025641022</v>
      </c>
      <c r="K10" s="217">
        <v>39</v>
      </c>
      <c r="L10" s="217">
        <v>17</v>
      </c>
      <c r="M10" s="244">
        <f t="shared" si="3"/>
        <v>43.589743589743591</v>
      </c>
      <c r="N10" s="217">
        <v>35</v>
      </c>
      <c r="O10" s="217">
        <v>16</v>
      </c>
      <c r="P10" s="244">
        <f t="shared" si="4"/>
        <v>45.714285714285715</v>
      </c>
      <c r="Q10" s="217">
        <v>30</v>
      </c>
      <c r="R10" s="220">
        <v>15</v>
      </c>
      <c r="S10" s="247">
        <f t="shared" si="5"/>
        <v>50</v>
      </c>
      <c r="T10" s="217">
        <v>26</v>
      </c>
      <c r="U10" s="217">
        <v>14</v>
      </c>
      <c r="V10" s="244">
        <f t="shared" si="6"/>
        <v>53.846153846153847</v>
      </c>
      <c r="W10" s="222">
        <v>22</v>
      </c>
      <c r="X10" s="217">
        <v>12</v>
      </c>
      <c r="Y10" s="248">
        <f t="shared" si="7"/>
        <v>54.54545454545454</v>
      </c>
      <c r="Z10" s="222">
        <v>17</v>
      </c>
      <c r="AA10" s="217">
        <v>10</v>
      </c>
      <c r="AB10" s="248">
        <f t="shared" si="8"/>
        <v>58.82352941176471</v>
      </c>
      <c r="AC10" s="228">
        <v>17</v>
      </c>
      <c r="AD10" s="217">
        <v>11</v>
      </c>
      <c r="AE10" s="248">
        <f t="shared" si="9"/>
        <v>64.705882352941174</v>
      </c>
    </row>
    <row r="11" spans="1:31">
      <c r="A11" s="213" t="s">
        <v>9</v>
      </c>
      <c r="B11" s="249">
        <v>5</v>
      </c>
      <c r="C11" s="249">
        <v>4</v>
      </c>
      <c r="D11" s="243">
        <f t="shared" si="0"/>
        <v>80</v>
      </c>
      <c r="E11" s="226">
        <v>11</v>
      </c>
      <c r="F11" s="217">
        <v>11</v>
      </c>
      <c r="G11" s="244">
        <f t="shared" si="1"/>
        <v>100</v>
      </c>
      <c r="H11" s="245">
        <v>6</v>
      </c>
      <c r="I11" s="217">
        <v>4</v>
      </c>
      <c r="J11" s="246">
        <f t="shared" si="2"/>
        <v>66.666666666666657</v>
      </c>
      <c r="K11" s="217">
        <v>6</v>
      </c>
      <c r="L11" s="217">
        <v>4</v>
      </c>
      <c r="M11" s="244">
        <f t="shared" si="3"/>
        <v>66.666666666666657</v>
      </c>
      <c r="N11" s="217">
        <v>5</v>
      </c>
      <c r="O11" s="217">
        <v>4</v>
      </c>
      <c r="P11" s="244">
        <f t="shared" si="4"/>
        <v>80</v>
      </c>
      <c r="Q11" s="217">
        <v>5</v>
      </c>
      <c r="R11" s="220">
        <v>4</v>
      </c>
      <c r="S11" s="247">
        <f t="shared" si="5"/>
        <v>80</v>
      </c>
      <c r="T11" s="217">
        <v>4</v>
      </c>
      <c r="U11" s="217">
        <v>4</v>
      </c>
      <c r="V11" s="244">
        <f t="shared" si="6"/>
        <v>100</v>
      </c>
      <c r="W11" s="222">
        <v>3</v>
      </c>
      <c r="X11" s="217">
        <v>3</v>
      </c>
      <c r="Y11" s="248">
        <f t="shared" si="7"/>
        <v>100</v>
      </c>
      <c r="Z11" s="222">
        <v>3</v>
      </c>
      <c r="AA11" s="217">
        <v>3</v>
      </c>
      <c r="AB11" s="248">
        <f t="shared" si="8"/>
        <v>100</v>
      </c>
      <c r="AC11" s="228">
        <v>3</v>
      </c>
      <c r="AD11" s="217">
        <v>3</v>
      </c>
      <c r="AE11" s="248">
        <f t="shared" si="9"/>
        <v>100</v>
      </c>
    </row>
    <row r="12" spans="1:31">
      <c r="A12" s="213" t="s">
        <v>10</v>
      </c>
      <c r="B12" s="249">
        <v>7</v>
      </c>
      <c r="C12" s="249">
        <v>6</v>
      </c>
      <c r="D12" s="243">
        <f t="shared" si="0"/>
        <v>85.714285714285708</v>
      </c>
      <c r="E12" s="226">
        <v>4</v>
      </c>
      <c r="F12" s="217">
        <v>3</v>
      </c>
      <c r="G12" s="244">
        <f t="shared" si="1"/>
        <v>75</v>
      </c>
      <c r="H12" s="245">
        <v>4</v>
      </c>
      <c r="I12" s="217">
        <v>2</v>
      </c>
      <c r="J12" s="246">
        <f t="shared" si="2"/>
        <v>50</v>
      </c>
      <c r="K12" s="217">
        <v>4</v>
      </c>
      <c r="L12" s="217">
        <v>2</v>
      </c>
      <c r="M12" s="244">
        <f t="shared" si="3"/>
        <v>50</v>
      </c>
      <c r="N12" s="217">
        <v>4</v>
      </c>
      <c r="O12" s="217">
        <v>2</v>
      </c>
      <c r="P12" s="244">
        <f t="shared" si="4"/>
        <v>50</v>
      </c>
      <c r="Q12" s="217">
        <v>3</v>
      </c>
      <c r="R12" s="220">
        <v>2</v>
      </c>
      <c r="S12" s="247">
        <f t="shared" si="5"/>
        <v>66.666666666666657</v>
      </c>
      <c r="T12" s="217">
        <v>3</v>
      </c>
      <c r="U12" s="217">
        <v>2</v>
      </c>
      <c r="V12" s="244">
        <f t="shared" si="6"/>
        <v>66.666666666666657</v>
      </c>
      <c r="W12" s="222">
        <v>2</v>
      </c>
      <c r="X12" s="217">
        <v>2</v>
      </c>
      <c r="Y12" s="248">
        <f t="shared" si="7"/>
        <v>100</v>
      </c>
      <c r="Z12" s="222">
        <v>2</v>
      </c>
      <c r="AA12" s="217">
        <v>2</v>
      </c>
      <c r="AB12" s="248">
        <f t="shared" si="8"/>
        <v>100</v>
      </c>
      <c r="AC12" s="228">
        <v>2</v>
      </c>
      <c r="AD12" s="217">
        <v>2</v>
      </c>
      <c r="AE12" s="248">
        <f t="shared" si="9"/>
        <v>100</v>
      </c>
    </row>
    <row r="13" spans="1:31">
      <c r="A13" s="213" t="s">
        <v>11</v>
      </c>
      <c r="B13" s="249">
        <v>13</v>
      </c>
      <c r="C13" s="249">
        <v>7</v>
      </c>
      <c r="D13" s="243">
        <f t="shared" si="0"/>
        <v>53.846153846153847</v>
      </c>
      <c r="E13" s="226">
        <v>12</v>
      </c>
      <c r="F13" s="217">
        <v>7</v>
      </c>
      <c r="G13" s="244">
        <f t="shared" si="1"/>
        <v>58.333333333333336</v>
      </c>
      <c r="H13" s="245">
        <v>10</v>
      </c>
      <c r="I13" s="217">
        <v>4</v>
      </c>
      <c r="J13" s="246">
        <f t="shared" si="2"/>
        <v>40</v>
      </c>
      <c r="K13" s="217">
        <v>10</v>
      </c>
      <c r="L13" s="217">
        <v>4</v>
      </c>
      <c r="M13" s="244">
        <f t="shared" si="3"/>
        <v>40</v>
      </c>
      <c r="N13" s="217">
        <v>9</v>
      </c>
      <c r="O13" s="217">
        <v>4</v>
      </c>
      <c r="P13" s="244">
        <f t="shared" si="4"/>
        <v>44.444444444444443</v>
      </c>
      <c r="Q13" s="217">
        <v>8</v>
      </c>
      <c r="R13" s="220">
        <v>4</v>
      </c>
      <c r="S13" s="247">
        <f t="shared" si="5"/>
        <v>50</v>
      </c>
      <c r="T13" s="217">
        <v>7</v>
      </c>
      <c r="U13" s="217">
        <v>4</v>
      </c>
      <c r="V13" s="244">
        <f t="shared" si="6"/>
        <v>57.142857142857139</v>
      </c>
      <c r="W13" s="222">
        <v>5</v>
      </c>
      <c r="X13" s="217">
        <v>4</v>
      </c>
      <c r="Y13" s="248">
        <f t="shared" si="7"/>
        <v>80</v>
      </c>
      <c r="Z13" s="222">
        <v>4</v>
      </c>
      <c r="AA13" s="217">
        <v>3</v>
      </c>
      <c r="AB13" s="248">
        <f t="shared" si="8"/>
        <v>75</v>
      </c>
      <c r="AC13" s="228">
        <v>4</v>
      </c>
      <c r="AD13" s="217">
        <v>3</v>
      </c>
      <c r="AE13" s="248">
        <f t="shared" si="9"/>
        <v>75</v>
      </c>
    </row>
    <row r="14" spans="1:31">
      <c r="A14" s="213" t="s">
        <v>171</v>
      </c>
      <c r="B14" s="249">
        <v>8</v>
      </c>
      <c r="C14" s="249">
        <v>4</v>
      </c>
      <c r="D14" s="243">
        <f t="shared" si="0"/>
        <v>50</v>
      </c>
      <c r="E14" s="226">
        <v>14</v>
      </c>
      <c r="F14" s="217">
        <v>12</v>
      </c>
      <c r="G14" s="244">
        <f t="shared" si="1"/>
        <v>85.714285714285708</v>
      </c>
      <c r="H14" s="245">
        <v>13</v>
      </c>
      <c r="I14" s="217">
        <v>6</v>
      </c>
      <c r="J14" s="246">
        <f t="shared" si="2"/>
        <v>46.153846153846153</v>
      </c>
      <c r="K14" s="217">
        <v>13</v>
      </c>
      <c r="L14" s="217">
        <v>7</v>
      </c>
      <c r="M14" s="244">
        <f t="shared" si="3"/>
        <v>53.846153846153847</v>
      </c>
      <c r="N14" s="217">
        <v>11</v>
      </c>
      <c r="O14" s="217">
        <v>7</v>
      </c>
      <c r="P14" s="244">
        <f t="shared" si="4"/>
        <v>63.636363636363633</v>
      </c>
      <c r="Q14" s="217">
        <v>10</v>
      </c>
      <c r="R14" s="220">
        <v>7</v>
      </c>
      <c r="S14" s="247">
        <f t="shared" si="5"/>
        <v>70</v>
      </c>
      <c r="T14" s="217">
        <v>9</v>
      </c>
      <c r="U14" s="217">
        <v>6</v>
      </c>
      <c r="V14" s="244">
        <f t="shared" si="6"/>
        <v>66.666666666666657</v>
      </c>
      <c r="W14" s="222">
        <v>7</v>
      </c>
      <c r="X14" s="217">
        <v>5</v>
      </c>
      <c r="Y14" s="248">
        <f t="shared" si="7"/>
        <v>71.428571428571431</v>
      </c>
      <c r="Z14" s="222">
        <v>6</v>
      </c>
      <c r="AA14" s="217">
        <v>4</v>
      </c>
      <c r="AB14" s="248">
        <f t="shared" si="8"/>
        <v>66.666666666666657</v>
      </c>
      <c r="AC14" s="228">
        <v>6</v>
      </c>
      <c r="AD14" s="217">
        <v>4</v>
      </c>
      <c r="AE14" s="248">
        <f t="shared" si="9"/>
        <v>66.666666666666657</v>
      </c>
    </row>
    <row r="15" spans="1:31">
      <c r="A15" s="213" t="s">
        <v>14</v>
      </c>
      <c r="B15" s="249">
        <v>2</v>
      </c>
      <c r="C15" s="249">
        <v>1</v>
      </c>
      <c r="D15" s="243">
        <f t="shared" si="0"/>
        <v>50</v>
      </c>
      <c r="E15" s="226">
        <v>0</v>
      </c>
      <c r="F15" s="217"/>
      <c r="G15" s="244" t="e">
        <f t="shared" si="1"/>
        <v>#DIV/0!</v>
      </c>
      <c r="H15" s="245">
        <v>0</v>
      </c>
      <c r="I15" s="217">
        <f>F15-(F15*47/100)</f>
        <v>0</v>
      </c>
      <c r="J15" s="246" t="e">
        <f t="shared" si="2"/>
        <v>#DIV/0!</v>
      </c>
      <c r="K15" s="217">
        <v>0</v>
      </c>
      <c r="L15" s="217">
        <f>I15+(I15*8.6/100)</f>
        <v>0</v>
      </c>
      <c r="M15" s="244" t="e">
        <f t="shared" si="3"/>
        <v>#DIV/0!</v>
      </c>
      <c r="N15" s="217">
        <v>0</v>
      </c>
      <c r="O15" s="217">
        <v>0</v>
      </c>
      <c r="P15" s="244" t="e">
        <f t="shared" si="4"/>
        <v>#DIV/0!</v>
      </c>
      <c r="Q15" s="217">
        <v>0</v>
      </c>
      <c r="R15" s="220">
        <v>0</v>
      </c>
      <c r="S15" s="247" t="e">
        <f t="shared" si="5"/>
        <v>#DIV/0!</v>
      </c>
      <c r="T15" s="217">
        <v>0</v>
      </c>
      <c r="U15" s="217">
        <v>0</v>
      </c>
      <c r="V15" s="244" t="e">
        <f t="shared" si="6"/>
        <v>#DIV/0!</v>
      </c>
      <c r="W15" s="222">
        <v>0</v>
      </c>
      <c r="X15" s="217">
        <f>U15-(U15*10.2/100)</f>
        <v>0</v>
      </c>
      <c r="Y15" s="248" t="e">
        <f t="shared" si="7"/>
        <v>#DIV/0!</v>
      </c>
      <c r="Z15" s="222">
        <v>0</v>
      </c>
      <c r="AA15" s="217">
        <v>0</v>
      </c>
      <c r="AB15" s="248" t="e">
        <f t="shared" si="8"/>
        <v>#DIV/0!</v>
      </c>
      <c r="AC15" s="228">
        <v>0</v>
      </c>
      <c r="AD15" s="217">
        <v>0</v>
      </c>
      <c r="AE15" s="248" t="e">
        <f t="shared" si="9"/>
        <v>#DIV/0!</v>
      </c>
    </row>
    <row r="16" spans="1:31">
      <c r="A16" s="213" t="s">
        <v>15</v>
      </c>
      <c r="B16" s="249">
        <v>18</v>
      </c>
      <c r="C16" s="249">
        <v>8</v>
      </c>
      <c r="D16" s="243">
        <f t="shared" si="0"/>
        <v>44.444444444444443</v>
      </c>
      <c r="E16" s="226">
        <v>7</v>
      </c>
      <c r="F16" s="217">
        <v>3</v>
      </c>
      <c r="G16" s="244">
        <f t="shared" si="1"/>
        <v>42.857142857142854</v>
      </c>
      <c r="H16" s="245">
        <v>13</v>
      </c>
      <c r="I16" s="217">
        <v>5</v>
      </c>
      <c r="J16" s="246">
        <f t="shared" si="2"/>
        <v>38.461538461538467</v>
      </c>
      <c r="K16" s="217">
        <v>13</v>
      </c>
      <c r="L16" s="217">
        <v>5</v>
      </c>
      <c r="M16" s="244">
        <f t="shared" si="3"/>
        <v>38.461538461538467</v>
      </c>
      <c r="N16" s="217">
        <v>11</v>
      </c>
      <c r="O16" s="217">
        <v>5</v>
      </c>
      <c r="P16" s="244">
        <f t="shared" si="4"/>
        <v>45.454545454545453</v>
      </c>
      <c r="Q16" s="217">
        <v>10</v>
      </c>
      <c r="R16" s="220">
        <v>5</v>
      </c>
      <c r="S16" s="247">
        <f t="shared" si="5"/>
        <v>50</v>
      </c>
      <c r="T16" s="217">
        <v>9</v>
      </c>
      <c r="U16" s="217">
        <v>5</v>
      </c>
      <c r="V16" s="244">
        <f t="shared" si="6"/>
        <v>55.555555555555557</v>
      </c>
      <c r="W16" s="222">
        <v>7</v>
      </c>
      <c r="X16" s="217">
        <v>4</v>
      </c>
      <c r="Y16" s="248">
        <f t="shared" si="7"/>
        <v>57.142857142857139</v>
      </c>
      <c r="Z16" s="222">
        <v>6</v>
      </c>
      <c r="AA16" s="217">
        <v>3</v>
      </c>
      <c r="AB16" s="248">
        <f t="shared" si="8"/>
        <v>50</v>
      </c>
      <c r="AC16" s="228">
        <v>6</v>
      </c>
      <c r="AD16" s="217">
        <v>4</v>
      </c>
      <c r="AE16" s="248">
        <f t="shared" si="9"/>
        <v>66.666666666666657</v>
      </c>
    </row>
    <row r="17" spans="1:31">
      <c r="A17" s="213" t="s">
        <v>172</v>
      </c>
      <c r="B17" s="249">
        <v>1</v>
      </c>
      <c r="C17" s="249">
        <v>1</v>
      </c>
      <c r="D17" s="243">
        <f t="shared" si="0"/>
        <v>100</v>
      </c>
      <c r="E17" s="226">
        <v>3</v>
      </c>
      <c r="F17" s="217">
        <v>2</v>
      </c>
      <c r="G17" s="244">
        <f t="shared" si="1"/>
        <v>66.666666666666657</v>
      </c>
      <c r="H17" s="245">
        <v>5</v>
      </c>
      <c r="I17" s="217">
        <v>2</v>
      </c>
      <c r="J17" s="246">
        <f t="shared" si="2"/>
        <v>40</v>
      </c>
      <c r="K17" s="217">
        <v>5</v>
      </c>
      <c r="L17" s="217">
        <v>2</v>
      </c>
      <c r="M17" s="244">
        <f t="shared" si="3"/>
        <v>40</v>
      </c>
      <c r="N17" s="217">
        <v>4</v>
      </c>
      <c r="O17" s="217">
        <v>2</v>
      </c>
      <c r="P17" s="244">
        <f t="shared" si="4"/>
        <v>50</v>
      </c>
      <c r="Q17" s="217">
        <v>4</v>
      </c>
      <c r="R17" s="220">
        <v>2</v>
      </c>
      <c r="S17" s="247">
        <f t="shared" si="5"/>
        <v>50</v>
      </c>
      <c r="T17" s="217">
        <v>3</v>
      </c>
      <c r="U17" s="217">
        <v>2</v>
      </c>
      <c r="V17" s="244">
        <f t="shared" si="6"/>
        <v>66.666666666666657</v>
      </c>
      <c r="W17" s="222">
        <v>3</v>
      </c>
      <c r="X17" s="217">
        <v>2</v>
      </c>
      <c r="Y17" s="248">
        <f t="shared" si="7"/>
        <v>66.666666666666657</v>
      </c>
      <c r="Z17" s="222">
        <v>2</v>
      </c>
      <c r="AA17" s="217">
        <v>2</v>
      </c>
      <c r="AB17" s="248">
        <f t="shared" si="8"/>
        <v>100</v>
      </c>
      <c r="AC17" s="228">
        <v>2</v>
      </c>
      <c r="AD17" s="217">
        <v>2</v>
      </c>
      <c r="AE17" s="248">
        <f t="shared" si="9"/>
        <v>100</v>
      </c>
    </row>
    <row r="18" spans="1:31">
      <c r="A18" s="213" t="s">
        <v>173</v>
      </c>
      <c r="B18" s="250">
        <v>8</v>
      </c>
      <c r="C18" s="251">
        <v>3</v>
      </c>
      <c r="D18" s="243">
        <f t="shared" si="0"/>
        <v>37.5</v>
      </c>
      <c r="E18" s="226">
        <v>6</v>
      </c>
      <c r="F18" s="217">
        <v>4</v>
      </c>
      <c r="G18" s="244">
        <f t="shared" si="1"/>
        <v>66.666666666666657</v>
      </c>
      <c r="H18" s="245">
        <v>6</v>
      </c>
      <c r="I18" s="217">
        <v>2</v>
      </c>
      <c r="J18" s="246">
        <f t="shared" si="2"/>
        <v>33.333333333333329</v>
      </c>
      <c r="K18" s="217">
        <v>6</v>
      </c>
      <c r="L18" s="217">
        <v>2</v>
      </c>
      <c r="M18" s="244">
        <f t="shared" si="3"/>
        <v>33.333333333333329</v>
      </c>
      <c r="N18" s="217">
        <v>5</v>
      </c>
      <c r="O18" s="217">
        <v>2</v>
      </c>
      <c r="P18" s="244">
        <f t="shared" si="4"/>
        <v>40</v>
      </c>
      <c r="Q18" s="217">
        <v>5</v>
      </c>
      <c r="R18" s="220">
        <v>2</v>
      </c>
      <c r="S18" s="247">
        <f t="shared" si="5"/>
        <v>40</v>
      </c>
      <c r="T18" s="217">
        <v>4</v>
      </c>
      <c r="U18" s="217">
        <v>2</v>
      </c>
      <c r="V18" s="244">
        <f t="shared" si="6"/>
        <v>50</v>
      </c>
      <c r="W18" s="222">
        <v>3</v>
      </c>
      <c r="X18" s="217">
        <v>2</v>
      </c>
      <c r="Y18" s="248">
        <f t="shared" si="7"/>
        <v>66.666666666666657</v>
      </c>
      <c r="Z18" s="222">
        <v>3</v>
      </c>
      <c r="AA18" s="217">
        <v>2</v>
      </c>
      <c r="AB18" s="248">
        <f t="shared" si="8"/>
        <v>66.666666666666657</v>
      </c>
      <c r="AC18" s="228">
        <v>3</v>
      </c>
      <c r="AD18" s="217">
        <v>2</v>
      </c>
      <c r="AE18" s="248">
        <f t="shared" si="9"/>
        <v>66.666666666666657</v>
      </c>
    </row>
    <row r="19" spans="1:31">
      <c r="A19" s="213" t="s">
        <v>17</v>
      </c>
      <c r="B19" s="249">
        <v>19</v>
      </c>
      <c r="C19" s="249">
        <v>9</v>
      </c>
      <c r="D19" s="243">
        <f t="shared" si="0"/>
        <v>47.368421052631575</v>
      </c>
      <c r="E19" s="226">
        <v>19</v>
      </c>
      <c r="F19" s="217">
        <v>16</v>
      </c>
      <c r="G19" s="244">
        <f t="shared" si="1"/>
        <v>84.210526315789465</v>
      </c>
      <c r="H19" s="245">
        <v>27</v>
      </c>
      <c r="I19" s="217">
        <v>11</v>
      </c>
      <c r="J19" s="246">
        <f t="shared" si="2"/>
        <v>40.74074074074074</v>
      </c>
      <c r="K19" s="217">
        <v>27</v>
      </c>
      <c r="L19" s="217">
        <v>12</v>
      </c>
      <c r="M19" s="244">
        <f t="shared" si="3"/>
        <v>44.444444444444443</v>
      </c>
      <c r="N19" s="217">
        <v>24</v>
      </c>
      <c r="O19" s="217">
        <v>11</v>
      </c>
      <c r="P19" s="244">
        <f t="shared" si="4"/>
        <v>45.833333333333329</v>
      </c>
      <c r="Q19" s="217">
        <v>21</v>
      </c>
      <c r="R19" s="220">
        <v>10</v>
      </c>
      <c r="S19" s="247">
        <f t="shared" si="5"/>
        <v>47.619047619047613</v>
      </c>
      <c r="T19" s="217">
        <v>18</v>
      </c>
      <c r="U19" s="217">
        <v>9</v>
      </c>
      <c r="V19" s="244">
        <f t="shared" si="6"/>
        <v>50</v>
      </c>
      <c r="W19" s="222">
        <v>15</v>
      </c>
      <c r="X19" s="217">
        <v>8</v>
      </c>
      <c r="Y19" s="248">
        <f t="shared" si="7"/>
        <v>53.333333333333336</v>
      </c>
      <c r="Z19" s="222">
        <v>12</v>
      </c>
      <c r="AA19" s="217">
        <v>8</v>
      </c>
      <c r="AB19" s="248">
        <f t="shared" si="8"/>
        <v>66.666666666666657</v>
      </c>
      <c r="AC19" s="228">
        <v>12</v>
      </c>
      <c r="AD19" s="217">
        <v>9</v>
      </c>
      <c r="AE19" s="248">
        <f t="shared" si="9"/>
        <v>75</v>
      </c>
    </row>
    <row r="20" spans="1:31">
      <c r="A20" s="213" t="s">
        <v>19</v>
      </c>
      <c r="B20" s="249">
        <v>9</v>
      </c>
      <c r="C20" s="249">
        <v>5</v>
      </c>
      <c r="D20" s="243">
        <f t="shared" si="0"/>
        <v>55.555555555555557</v>
      </c>
      <c r="E20" s="226">
        <v>12</v>
      </c>
      <c r="F20" s="217">
        <v>10</v>
      </c>
      <c r="G20" s="244">
        <f t="shared" si="1"/>
        <v>83.333333333333343</v>
      </c>
      <c r="H20" s="245">
        <v>10</v>
      </c>
      <c r="I20" s="217">
        <v>5</v>
      </c>
      <c r="J20" s="246">
        <f t="shared" si="2"/>
        <v>50</v>
      </c>
      <c r="K20" s="217">
        <v>10</v>
      </c>
      <c r="L20" s="217">
        <v>5</v>
      </c>
      <c r="M20" s="244">
        <f t="shared" si="3"/>
        <v>50</v>
      </c>
      <c r="N20" s="217">
        <v>9</v>
      </c>
      <c r="O20" s="217">
        <v>5</v>
      </c>
      <c r="P20" s="244">
        <f t="shared" si="4"/>
        <v>55.555555555555557</v>
      </c>
      <c r="Q20" s="217">
        <v>8</v>
      </c>
      <c r="R20" s="220">
        <v>5</v>
      </c>
      <c r="S20" s="247">
        <f t="shared" si="5"/>
        <v>62.5</v>
      </c>
      <c r="T20" s="217">
        <v>7</v>
      </c>
      <c r="U20" s="217">
        <v>5</v>
      </c>
      <c r="V20" s="244">
        <f t="shared" si="6"/>
        <v>71.428571428571431</v>
      </c>
      <c r="W20" s="222">
        <v>5</v>
      </c>
      <c r="X20" s="217">
        <v>4</v>
      </c>
      <c r="Y20" s="248">
        <f t="shared" si="7"/>
        <v>80</v>
      </c>
      <c r="Z20" s="222">
        <v>4</v>
      </c>
      <c r="AA20" s="217">
        <v>3</v>
      </c>
      <c r="AB20" s="248">
        <f t="shared" si="8"/>
        <v>75</v>
      </c>
      <c r="AC20" s="228">
        <v>4</v>
      </c>
      <c r="AD20" s="217">
        <v>3</v>
      </c>
      <c r="AE20" s="248">
        <f t="shared" si="9"/>
        <v>75</v>
      </c>
    </row>
    <row r="21" spans="1:31">
      <c r="A21" s="213" t="s">
        <v>7</v>
      </c>
      <c r="B21" s="249">
        <v>30</v>
      </c>
      <c r="C21" s="249">
        <v>16</v>
      </c>
      <c r="D21" s="243">
        <f t="shared" si="0"/>
        <v>53.333333333333336</v>
      </c>
      <c r="E21" s="226">
        <v>22</v>
      </c>
      <c r="F21" s="217">
        <v>13</v>
      </c>
      <c r="G21" s="244">
        <f t="shared" si="1"/>
        <v>59.090909090909093</v>
      </c>
      <c r="H21" s="245">
        <v>22</v>
      </c>
      <c r="I21" s="217">
        <v>7</v>
      </c>
      <c r="J21" s="246">
        <f t="shared" si="2"/>
        <v>31.818181818181817</v>
      </c>
      <c r="K21" s="217">
        <v>22</v>
      </c>
      <c r="L21" s="217">
        <v>10</v>
      </c>
      <c r="M21" s="244">
        <f t="shared" si="3"/>
        <v>45.454545454545453</v>
      </c>
      <c r="N21" s="217">
        <v>19</v>
      </c>
      <c r="O21" s="217">
        <v>10</v>
      </c>
      <c r="P21" s="244">
        <f t="shared" si="4"/>
        <v>52.631578947368418</v>
      </c>
      <c r="Q21" s="217">
        <v>17</v>
      </c>
      <c r="R21" s="220">
        <v>9</v>
      </c>
      <c r="S21" s="247">
        <f t="shared" si="5"/>
        <v>52.941176470588239</v>
      </c>
      <c r="T21" s="217">
        <v>14</v>
      </c>
      <c r="U21" s="217">
        <v>8</v>
      </c>
      <c r="V21" s="244">
        <f t="shared" si="6"/>
        <v>57.142857142857139</v>
      </c>
      <c r="W21" s="222">
        <v>12</v>
      </c>
      <c r="X21" s="217">
        <v>7</v>
      </c>
      <c r="Y21" s="248">
        <f t="shared" si="7"/>
        <v>58.333333333333336</v>
      </c>
      <c r="Z21" s="222">
        <v>10</v>
      </c>
      <c r="AA21" s="217">
        <v>6</v>
      </c>
      <c r="AB21" s="248">
        <f t="shared" si="8"/>
        <v>60</v>
      </c>
      <c r="AC21" s="228">
        <v>10</v>
      </c>
      <c r="AD21" s="217">
        <v>7</v>
      </c>
      <c r="AE21" s="248">
        <f t="shared" si="9"/>
        <v>70</v>
      </c>
    </row>
    <row r="22" spans="1:31">
      <c r="A22" s="213" t="s">
        <v>20</v>
      </c>
      <c r="B22" s="249">
        <v>10</v>
      </c>
      <c r="C22" s="249">
        <v>5</v>
      </c>
      <c r="D22" s="243">
        <f t="shared" si="0"/>
        <v>50</v>
      </c>
      <c r="E22" s="226">
        <v>12</v>
      </c>
      <c r="F22" s="217">
        <v>8</v>
      </c>
      <c r="G22" s="244">
        <f t="shared" si="1"/>
        <v>66.666666666666657</v>
      </c>
      <c r="H22" s="245">
        <v>11</v>
      </c>
      <c r="I22" s="217">
        <v>4</v>
      </c>
      <c r="J22" s="246">
        <f t="shared" si="2"/>
        <v>36.363636363636367</v>
      </c>
      <c r="K22" s="217">
        <v>11</v>
      </c>
      <c r="L22" s="217">
        <v>5</v>
      </c>
      <c r="M22" s="244">
        <f t="shared" si="3"/>
        <v>45.454545454545453</v>
      </c>
      <c r="N22" s="217">
        <v>10</v>
      </c>
      <c r="O22" s="217">
        <v>5</v>
      </c>
      <c r="P22" s="244">
        <f t="shared" si="4"/>
        <v>50</v>
      </c>
      <c r="Q22" s="217">
        <v>8</v>
      </c>
      <c r="R22" s="220">
        <v>5</v>
      </c>
      <c r="S22" s="247">
        <f t="shared" si="5"/>
        <v>62.5</v>
      </c>
      <c r="T22" s="217">
        <v>7</v>
      </c>
      <c r="U22" s="217">
        <v>4</v>
      </c>
      <c r="V22" s="244">
        <f t="shared" si="6"/>
        <v>57.142857142857139</v>
      </c>
      <c r="W22" s="222">
        <v>7</v>
      </c>
      <c r="X22" s="217">
        <v>4</v>
      </c>
      <c r="Y22" s="248">
        <f t="shared" si="7"/>
        <v>57.142857142857139</v>
      </c>
      <c r="Z22" s="222">
        <v>5</v>
      </c>
      <c r="AA22" s="217">
        <v>3</v>
      </c>
      <c r="AB22" s="248">
        <f t="shared" si="8"/>
        <v>60</v>
      </c>
      <c r="AC22" s="228">
        <v>5</v>
      </c>
      <c r="AD22" s="217">
        <v>3</v>
      </c>
      <c r="AE22" s="248">
        <f t="shared" si="9"/>
        <v>60</v>
      </c>
    </row>
    <row r="23" spans="1:31">
      <c r="A23" s="213" t="s">
        <v>18</v>
      </c>
      <c r="B23" s="249">
        <v>10</v>
      </c>
      <c r="C23" s="249">
        <v>3</v>
      </c>
      <c r="D23" s="243">
        <f t="shared" si="0"/>
        <v>30</v>
      </c>
      <c r="E23" s="226">
        <v>10</v>
      </c>
      <c r="F23" s="217">
        <v>5</v>
      </c>
      <c r="G23" s="244">
        <f t="shared" si="1"/>
        <v>50</v>
      </c>
      <c r="H23" s="245">
        <v>15</v>
      </c>
      <c r="I23" s="217">
        <v>5</v>
      </c>
      <c r="J23" s="246">
        <f t="shared" si="2"/>
        <v>33.333333333333329</v>
      </c>
      <c r="K23" s="217">
        <v>15</v>
      </c>
      <c r="L23" s="217">
        <v>6</v>
      </c>
      <c r="M23" s="244">
        <f t="shared" si="3"/>
        <v>40</v>
      </c>
      <c r="N23" s="217">
        <v>13</v>
      </c>
      <c r="O23" s="217">
        <v>6</v>
      </c>
      <c r="P23" s="244">
        <f t="shared" si="4"/>
        <v>46.153846153846153</v>
      </c>
      <c r="Q23" s="217">
        <v>12</v>
      </c>
      <c r="R23" s="220">
        <v>6</v>
      </c>
      <c r="S23" s="247">
        <f t="shared" si="5"/>
        <v>50</v>
      </c>
      <c r="T23" s="217">
        <v>10</v>
      </c>
      <c r="U23" s="217">
        <v>5</v>
      </c>
      <c r="V23" s="244">
        <f t="shared" si="6"/>
        <v>50</v>
      </c>
      <c r="W23" s="222">
        <v>8</v>
      </c>
      <c r="X23" s="217">
        <v>4</v>
      </c>
      <c r="Y23" s="248">
        <f t="shared" si="7"/>
        <v>50</v>
      </c>
      <c r="Z23" s="222">
        <v>6</v>
      </c>
      <c r="AA23" s="217">
        <v>4</v>
      </c>
      <c r="AB23" s="248">
        <f t="shared" si="8"/>
        <v>66.666666666666657</v>
      </c>
      <c r="AC23" s="228">
        <v>6</v>
      </c>
      <c r="AD23" s="217">
        <v>4</v>
      </c>
      <c r="AE23" s="248">
        <f t="shared" si="9"/>
        <v>66.666666666666657</v>
      </c>
    </row>
    <row r="24" spans="1:31">
      <c r="A24" s="213" t="s">
        <v>12</v>
      </c>
      <c r="B24" s="249">
        <v>3</v>
      </c>
      <c r="C24" s="249">
        <v>1</v>
      </c>
      <c r="D24" s="243">
        <f t="shared" si="0"/>
        <v>33.333333333333329</v>
      </c>
      <c r="E24" s="226">
        <v>0</v>
      </c>
      <c r="F24" s="217">
        <v>0</v>
      </c>
      <c r="G24" s="244" t="e">
        <f t="shared" si="1"/>
        <v>#DIV/0!</v>
      </c>
      <c r="H24" s="245">
        <v>2</v>
      </c>
      <c r="I24" s="217">
        <v>1</v>
      </c>
      <c r="J24" s="246">
        <f t="shared" si="2"/>
        <v>50</v>
      </c>
      <c r="K24" s="217">
        <v>2</v>
      </c>
      <c r="L24" s="217">
        <v>1</v>
      </c>
      <c r="M24" s="244">
        <f t="shared" si="3"/>
        <v>50</v>
      </c>
      <c r="N24" s="217">
        <v>2</v>
      </c>
      <c r="O24" s="217">
        <v>1</v>
      </c>
      <c r="P24" s="244">
        <f t="shared" si="4"/>
        <v>50</v>
      </c>
      <c r="Q24" s="217">
        <v>2</v>
      </c>
      <c r="R24" s="220">
        <v>1</v>
      </c>
      <c r="S24" s="247">
        <f t="shared" si="5"/>
        <v>50</v>
      </c>
      <c r="T24" s="217">
        <v>1</v>
      </c>
      <c r="U24" s="217">
        <v>1</v>
      </c>
      <c r="V24" s="244">
        <f t="shared" si="6"/>
        <v>100</v>
      </c>
      <c r="W24" s="222">
        <v>1</v>
      </c>
      <c r="X24" s="217">
        <v>1</v>
      </c>
      <c r="Y24" s="248">
        <f t="shared" si="7"/>
        <v>100</v>
      </c>
      <c r="Z24" s="222">
        <v>1</v>
      </c>
      <c r="AA24" s="217">
        <v>1</v>
      </c>
      <c r="AB24" s="248">
        <f t="shared" si="8"/>
        <v>100</v>
      </c>
      <c r="AC24" s="228">
        <v>1</v>
      </c>
      <c r="AD24" s="217">
        <v>1</v>
      </c>
      <c r="AE24" s="248">
        <f t="shared" si="9"/>
        <v>100</v>
      </c>
    </row>
    <row r="25" spans="1:31">
      <c r="A25" s="213" t="s">
        <v>21</v>
      </c>
      <c r="B25" s="252">
        <v>264</v>
      </c>
      <c r="C25" s="252">
        <v>153</v>
      </c>
      <c r="D25" s="243">
        <f t="shared" si="0"/>
        <v>57.95454545454546</v>
      </c>
      <c r="E25" s="229">
        <v>234</v>
      </c>
      <c r="F25" s="217">
        <v>165</v>
      </c>
      <c r="G25" s="244">
        <f t="shared" si="1"/>
        <v>70.512820512820511</v>
      </c>
      <c r="H25" s="245">
        <f>SUM(H3:H24)</f>
        <v>251</v>
      </c>
      <c r="I25" s="217">
        <f>SUM(I3:I24)</f>
        <v>104</v>
      </c>
      <c r="J25" s="246">
        <f t="shared" si="2"/>
        <v>41.43426294820717</v>
      </c>
      <c r="K25" s="217">
        <f>SUM(K3:K24)</f>
        <v>251</v>
      </c>
      <c r="L25" s="217">
        <f>SUM(L3:L24)</f>
        <v>113</v>
      </c>
      <c r="M25" s="244">
        <f t="shared" si="3"/>
        <v>45.019920318725099</v>
      </c>
      <c r="N25" s="217">
        <f>SUM(N3:N24)</f>
        <v>221</v>
      </c>
      <c r="O25" s="217">
        <f>SUM(O3:O24)</f>
        <v>111</v>
      </c>
      <c r="P25" s="244">
        <f t="shared" si="4"/>
        <v>50.226244343891402</v>
      </c>
      <c r="Q25" s="217">
        <f>SUM(Q3:Q24)</f>
        <v>196</v>
      </c>
      <c r="R25" s="220">
        <f>SUM(R3:R24)</f>
        <v>107</v>
      </c>
      <c r="S25" s="247">
        <f t="shared" si="5"/>
        <v>54.591836734693878</v>
      </c>
      <c r="T25" s="217">
        <f>SUM(T3:T24)</f>
        <v>166</v>
      </c>
      <c r="U25" s="217">
        <f>SUM(U3:U24)</f>
        <v>99</v>
      </c>
      <c r="V25" s="244">
        <f t="shared" si="6"/>
        <v>59.638554216867469</v>
      </c>
      <c r="W25" s="222">
        <f>SUM(W3:W24)</f>
        <v>137</v>
      </c>
      <c r="X25" s="217">
        <f>SUM(X3:X24)</f>
        <v>88</v>
      </c>
      <c r="Y25" s="248">
        <f t="shared" si="7"/>
        <v>64.233576642335763</v>
      </c>
      <c r="Z25" s="222">
        <f>SUM(Z3:Z24)</f>
        <v>111</v>
      </c>
      <c r="AA25" s="217">
        <f>SUM(AA3:AA24)</f>
        <v>77</v>
      </c>
      <c r="AB25" s="248">
        <f t="shared" si="8"/>
        <v>69.369369369369366</v>
      </c>
      <c r="AC25" s="228">
        <f>SUM(AC3:AC24)</f>
        <v>111</v>
      </c>
      <c r="AD25" s="217">
        <f>SUM(AD3:AD24)</f>
        <v>82</v>
      </c>
      <c r="AE25" s="248">
        <f t="shared" si="9"/>
        <v>73.873873873873876</v>
      </c>
    </row>
    <row r="26" spans="1:31">
      <c r="A26" s="213" t="s">
        <v>174</v>
      </c>
      <c r="B26" s="230">
        <v>272</v>
      </c>
      <c r="C26" s="217">
        <v>157</v>
      </c>
      <c r="D26" s="244">
        <f t="shared" si="0"/>
        <v>57.720588235294116</v>
      </c>
      <c r="E26" s="217">
        <v>254</v>
      </c>
      <c r="F26" s="217">
        <v>182</v>
      </c>
      <c r="G26" s="244">
        <f t="shared" si="1"/>
        <v>71.653543307086608</v>
      </c>
      <c r="H26" s="245">
        <v>173</v>
      </c>
      <c r="I26" s="217">
        <v>83</v>
      </c>
      <c r="J26" s="246">
        <f t="shared" si="2"/>
        <v>47.97687861271676</v>
      </c>
      <c r="K26" s="217">
        <f>H26-(H26*0.6/100)</f>
        <v>171.96199999999999</v>
      </c>
      <c r="L26" s="217">
        <f>I26+(I26*8.6/100)</f>
        <v>90.138000000000005</v>
      </c>
      <c r="M26" s="244">
        <f t="shared" si="3"/>
        <v>52.417394540654335</v>
      </c>
      <c r="N26" s="217">
        <v>153</v>
      </c>
      <c r="O26" s="217">
        <v>85</v>
      </c>
      <c r="P26" s="244">
        <f t="shared" si="4"/>
        <v>55.555555555555557</v>
      </c>
      <c r="Q26" s="217">
        <v>133</v>
      </c>
      <c r="R26" s="220">
        <v>80</v>
      </c>
      <c r="S26" s="247">
        <f t="shared" si="5"/>
        <v>60.150375939849624</v>
      </c>
      <c r="T26" s="217">
        <v>114</v>
      </c>
      <c r="U26" s="217">
        <v>70</v>
      </c>
      <c r="V26" s="244">
        <f t="shared" si="6"/>
        <v>61.403508771929829</v>
      </c>
      <c r="W26" s="222">
        <f t="shared" ref="W26:W31" si="10">H26-(H26*45.54/100)</f>
        <v>94.215800000000002</v>
      </c>
      <c r="X26" s="217">
        <v>62</v>
      </c>
      <c r="Y26" s="248">
        <f t="shared" si="7"/>
        <v>65.806372179613177</v>
      </c>
      <c r="Z26" s="222">
        <v>75</v>
      </c>
      <c r="AA26" s="217">
        <v>53</v>
      </c>
      <c r="AB26" s="248">
        <f t="shared" si="8"/>
        <v>70.666666666666671</v>
      </c>
      <c r="AC26" s="228">
        <v>75</v>
      </c>
      <c r="AD26" s="217">
        <v>57</v>
      </c>
      <c r="AE26" s="248">
        <f t="shared" si="9"/>
        <v>76</v>
      </c>
    </row>
    <row r="27" spans="1:31">
      <c r="A27" s="213" t="s">
        <v>175</v>
      </c>
      <c r="B27" s="230"/>
      <c r="C27" s="217"/>
      <c r="D27" s="244" t="e">
        <f t="shared" si="0"/>
        <v>#DIV/0!</v>
      </c>
      <c r="E27" s="217">
        <v>23</v>
      </c>
      <c r="F27" s="217"/>
      <c r="G27" s="244">
        <f t="shared" si="1"/>
        <v>0</v>
      </c>
      <c r="H27" s="245"/>
      <c r="I27" s="217"/>
      <c r="J27" s="246" t="e">
        <f t="shared" si="2"/>
        <v>#DIV/0!</v>
      </c>
      <c r="K27" s="217">
        <f>H27-(H27*0.6/100)</f>
        <v>0</v>
      </c>
      <c r="L27" s="217"/>
      <c r="M27" s="244" t="e">
        <f t="shared" si="3"/>
        <v>#DIV/0!</v>
      </c>
      <c r="N27" s="217">
        <f>H27-(H27*11.84/100)</f>
        <v>0</v>
      </c>
      <c r="O27" s="217"/>
      <c r="P27" s="244" t="e">
        <f t="shared" si="4"/>
        <v>#DIV/0!</v>
      </c>
      <c r="Q27" s="217">
        <f>H27-(H27*23.07/100)</f>
        <v>0</v>
      </c>
      <c r="R27" s="231"/>
      <c r="S27" s="247" t="e">
        <f t="shared" si="5"/>
        <v>#DIV/0!</v>
      </c>
      <c r="T27" s="217">
        <f>H27-(H27*34.3/100)</f>
        <v>0</v>
      </c>
      <c r="U27" s="217"/>
      <c r="V27" s="244" t="e">
        <f t="shared" si="6"/>
        <v>#DIV/0!</v>
      </c>
      <c r="W27" s="222">
        <f t="shared" si="10"/>
        <v>0</v>
      </c>
      <c r="X27" s="102"/>
      <c r="Y27" s="248" t="e">
        <f t="shared" si="7"/>
        <v>#DIV/0!</v>
      </c>
      <c r="Z27" s="222">
        <f>H27-(H27*56.78/100)</f>
        <v>0</v>
      </c>
      <c r="AA27" s="228"/>
      <c r="AB27" s="248" t="e">
        <f t="shared" si="8"/>
        <v>#DIV/0!</v>
      </c>
      <c r="AC27" s="228">
        <v>0</v>
      </c>
      <c r="AD27" s="102"/>
      <c r="AE27" s="248" t="e">
        <f t="shared" si="9"/>
        <v>#DIV/0!</v>
      </c>
    </row>
    <row r="28" spans="1:31">
      <c r="A28" s="213" t="s">
        <v>176</v>
      </c>
      <c r="B28" s="230"/>
      <c r="C28" s="217"/>
      <c r="D28" s="244" t="e">
        <f t="shared" si="0"/>
        <v>#DIV/0!</v>
      </c>
      <c r="E28" s="217">
        <v>1</v>
      </c>
      <c r="F28" s="217"/>
      <c r="G28" s="244">
        <f t="shared" si="1"/>
        <v>0</v>
      </c>
      <c r="H28" s="245">
        <v>1</v>
      </c>
      <c r="I28" s="217"/>
      <c r="J28" s="246">
        <f t="shared" si="2"/>
        <v>0</v>
      </c>
      <c r="K28" s="217">
        <f>H28-(H28*0.6/100)</f>
        <v>0.99399999999999999</v>
      </c>
      <c r="L28" s="217"/>
      <c r="M28" s="244">
        <f t="shared" si="3"/>
        <v>0</v>
      </c>
      <c r="N28" s="217">
        <f>H28-(H28*11.84/100)</f>
        <v>0.88159999999999994</v>
      </c>
      <c r="O28" s="217"/>
      <c r="P28" s="244">
        <f t="shared" si="4"/>
        <v>0</v>
      </c>
      <c r="Q28" s="217">
        <f>H28-(H28*23.07/100)</f>
        <v>0.76929999999999998</v>
      </c>
      <c r="R28" s="231"/>
      <c r="S28" s="247">
        <f t="shared" si="5"/>
        <v>0</v>
      </c>
      <c r="T28" s="217">
        <f>H28-(H28*34.3/100)</f>
        <v>0.65700000000000003</v>
      </c>
      <c r="U28" s="217"/>
      <c r="V28" s="244">
        <f t="shared" si="6"/>
        <v>0</v>
      </c>
      <c r="W28" s="222">
        <f t="shared" si="10"/>
        <v>0.54459999999999997</v>
      </c>
      <c r="X28" s="102"/>
      <c r="Y28" s="248">
        <f t="shared" si="7"/>
        <v>0</v>
      </c>
      <c r="Z28" s="222">
        <f>H28-(H28*56.78/100)</f>
        <v>0.43220000000000003</v>
      </c>
      <c r="AA28" s="228"/>
      <c r="AB28" s="248">
        <f t="shared" si="8"/>
        <v>0</v>
      </c>
      <c r="AC28" s="228">
        <v>0.43220000000000003</v>
      </c>
      <c r="AD28" s="102"/>
      <c r="AE28" s="248">
        <f t="shared" si="9"/>
        <v>0</v>
      </c>
    </row>
    <row r="29" spans="1:31">
      <c r="A29" s="213" t="s">
        <v>177</v>
      </c>
      <c r="B29" s="230"/>
      <c r="C29" s="217"/>
      <c r="D29" s="244" t="e">
        <f t="shared" si="0"/>
        <v>#DIV/0!</v>
      </c>
      <c r="E29" s="217">
        <v>51</v>
      </c>
      <c r="F29" s="217"/>
      <c r="G29" s="244">
        <f t="shared" si="1"/>
        <v>0</v>
      </c>
      <c r="H29" s="245"/>
      <c r="I29" s="217"/>
      <c r="J29" s="246" t="e">
        <f t="shared" si="2"/>
        <v>#DIV/0!</v>
      </c>
      <c r="K29" s="217">
        <f>H29-(H29*0.6/100)</f>
        <v>0</v>
      </c>
      <c r="L29" s="217"/>
      <c r="M29" s="244" t="e">
        <f t="shared" si="3"/>
        <v>#DIV/0!</v>
      </c>
      <c r="N29" s="217">
        <f>H29-(H29*11.84/100)</f>
        <v>0</v>
      </c>
      <c r="O29" s="217"/>
      <c r="P29" s="244" t="e">
        <f t="shared" si="4"/>
        <v>#DIV/0!</v>
      </c>
      <c r="Q29" s="217">
        <f>H29-(H29*23.07/100)</f>
        <v>0</v>
      </c>
      <c r="R29" s="231"/>
      <c r="S29" s="247" t="e">
        <f t="shared" si="5"/>
        <v>#DIV/0!</v>
      </c>
      <c r="T29" s="217">
        <f>H29-(H29*34.3/100)</f>
        <v>0</v>
      </c>
      <c r="U29" s="217"/>
      <c r="V29" s="244" t="e">
        <f t="shared" si="6"/>
        <v>#DIV/0!</v>
      </c>
      <c r="W29" s="222">
        <f t="shared" si="10"/>
        <v>0</v>
      </c>
      <c r="X29" s="102"/>
      <c r="Y29" s="248" t="e">
        <f t="shared" si="7"/>
        <v>#DIV/0!</v>
      </c>
      <c r="Z29" s="222">
        <f>H29-(H29*56.78/100)</f>
        <v>0</v>
      </c>
      <c r="AA29" s="228"/>
      <c r="AB29" s="248" t="e">
        <f t="shared" si="8"/>
        <v>#DIV/0!</v>
      </c>
      <c r="AC29" s="228">
        <v>0</v>
      </c>
      <c r="AD29" s="102"/>
      <c r="AE29" s="248" t="e">
        <f t="shared" si="9"/>
        <v>#DIV/0!</v>
      </c>
    </row>
    <row r="30" spans="1:31">
      <c r="A30" s="213" t="s">
        <v>178</v>
      </c>
      <c r="B30" s="230"/>
      <c r="C30" s="217"/>
      <c r="D30" s="244" t="e">
        <f t="shared" si="0"/>
        <v>#DIV/0!</v>
      </c>
      <c r="E30" s="217">
        <v>10</v>
      </c>
      <c r="F30" s="217"/>
      <c r="G30" s="244">
        <f t="shared" si="1"/>
        <v>0</v>
      </c>
      <c r="H30" s="245"/>
      <c r="I30" s="217"/>
      <c r="J30" s="246" t="e">
        <f t="shared" si="2"/>
        <v>#DIV/0!</v>
      </c>
      <c r="K30" s="217">
        <f>H30-(H30*0.6/100)</f>
        <v>0</v>
      </c>
      <c r="L30" s="217"/>
      <c r="M30" s="244" t="e">
        <f t="shared" si="3"/>
        <v>#DIV/0!</v>
      </c>
      <c r="N30" s="217">
        <f>H30-(H30*11.84/100)</f>
        <v>0</v>
      </c>
      <c r="O30" s="217"/>
      <c r="P30" s="244" t="e">
        <f t="shared" si="4"/>
        <v>#DIV/0!</v>
      </c>
      <c r="Q30" s="217">
        <f>H30-(H30*23.07/100)</f>
        <v>0</v>
      </c>
      <c r="R30" s="231"/>
      <c r="S30" s="247" t="e">
        <f t="shared" si="5"/>
        <v>#DIV/0!</v>
      </c>
      <c r="T30" s="217">
        <f>H30-(H30*34.3/100)</f>
        <v>0</v>
      </c>
      <c r="U30" s="217"/>
      <c r="V30" s="244" t="e">
        <f t="shared" si="6"/>
        <v>#DIV/0!</v>
      </c>
      <c r="W30" s="222">
        <f t="shared" si="10"/>
        <v>0</v>
      </c>
      <c r="X30" s="102"/>
      <c r="Y30" s="248" t="e">
        <f t="shared" si="7"/>
        <v>#DIV/0!</v>
      </c>
      <c r="Z30" s="222">
        <f>H30-(H30*56.78/100)</f>
        <v>0</v>
      </c>
      <c r="AA30" s="228"/>
      <c r="AB30" s="248" t="e">
        <f t="shared" si="8"/>
        <v>#DIV/0!</v>
      </c>
      <c r="AC30" s="228">
        <v>0</v>
      </c>
      <c r="AD30" s="102"/>
      <c r="AE30" s="248" t="e">
        <f t="shared" si="9"/>
        <v>#DIV/0!</v>
      </c>
    </row>
    <row r="31" spans="1:31">
      <c r="A31" s="213" t="s">
        <v>100</v>
      </c>
      <c r="B31" s="253">
        <v>538</v>
      </c>
      <c r="C31" s="233">
        <v>311</v>
      </c>
      <c r="D31" s="244">
        <f t="shared" si="0"/>
        <v>57.806691449814132</v>
      </c>
      <c r="E31" s="240">
        <v>488</v>
      </c>
      <c r="F31" s="233">
        <v>347</v>
      </c>
      <c r="G31" s="244">
        <f t="shared" si="1"/>
        <v>71.106557377049185</v>
      </c>
      <c r="H31" s="245">
        <v>424</v>
      </c>
      <c r="I31" s="233">
        <v>187</v>
      </c>
      <c r="J31" s="246">
        <f t="shared" si="2"/>
        <v>44.10377358490566</v>
      </c>
      <c r="K31" s="217">
        <v>423</v>
      </c>
      <c r="L31" s="233">
        <v>203</v>
      </c>
      <c r="M31" s="244">
        <f t="shared" si="3"/>
        <v>47.990543735224591</v>
      </c>
      <c r="N31" s="217">
        <f>H31-(H31*11.84/100)</f>
        <v>373.79840000000002</v>
      </c>
      <c r="O31" s="233">
        <v>196</v>
      </c>
      <c r="P31" s="244">
        <f t="shared" si="4"/>
        <v>52.434681368352564</v>
      </c>
      <c r="Q31" s="217">
        <v>329</v>
      </c>
      <c r="R31" s="235">
        <v>187</v>
      </c>
      <c r="S31" s="247">
        <f t="shared" si="5"/>
        <v>56.838905775075986</v>
      </c>
      <c r="T31" s="217">
        <v>280</v>
      </c>
      <c r="U31" s="233">
        <v>169</v>
      </c>
      <c r="V31" s="244">
        <f t="shared" si="6"/>
        <v>60.357142857142854</v>
      </c>
      <c r="W31" s="222">
        <f t="shared" si="10"/>
        <v>230.91040000000001</v>
      </c>
      <c r="X31" s="237">
        <v>150</v>
      </c>
      <c r="Y31" s="248">
        <f t="shared" si="7"/>
        <v>64.960261642611158</v>
      </c>
      <c r="Z31" s="222">
        <v>186</v>
      </c>
      <c r="AA31" s="238">
        <v>130</v>
      </c>
      <c r="AB31" s="248">
        <f t="shared" si="8"/>
        <v>69.892473118279568</v>
      </c>
      <c r="AC31" s="228">
        <v>186</v>
      </c>
      <c r="AD31" s="237">
        <v>139</v>
      </c>
      <c r="AE31" s="248">
        <f t="shared" si="9"/>
        <v>74.731182795698928</v>
      </c>
    </row>
    <row r="32" spans="1:31" s="334" customFormat="1">
      <c r="A32" s="650"/>
      <c r="B32" s="650"/>
      <c r="C32" s="650"/>
      <c r="D32" s="650">
        <v>40.1</v>
      </c>
      <c r="E32" s="650"/>
      <c r="F32" s="650"/>
      <c r="G32" s="650">
        <v>43.5</v>
      </c>
      <c r="H32" s="650"/>
      <c r="I32" s="650"/>
      <c r="J32" s="650">
        <v>44</v>
      </c>
      <c r="K32" s="650"/>
      <c r="L32" s="650"/>
      <c r="M32" s="650">
        <v>48</v>
      </c>
      <c r="N32" s="650"/>
      <c r="O32" s="650"/>
      <c r="P32" s="650">
        <v>52.5</v>
      </c>
      <c r="Q32" s="650"/>
      <c r="R32" s="650"/>
      <c r="S32" s="650">
        <v>56.9</v>
      </c>
      <c r="T32" s="650"/>
      <c r="U32" s="650"/>
      <c r="V32" s="650">
        <v>60</v>
      </c>
      <c r="W32" s="650"/>
      <c r="X32" s="650"/>
      <c r="Y32" s="650">
        <v>65</v>
      </c>
      <c r="Z32" s="650"/>
      <c r="AA32" s="650"/>
      <c r="AB32" s="650">
        <v>70</v>
      </c>
      <c r="AC32" s="650"/>
      <c r="AD32" s="650"/>
      <c r="AE32" s="650">
        <v>75</v>
      </c>
    </row>
    <row r="33" spans="1:3">
      <c r="A33" s="629" t="s">
        <v>626</v>
      </c>
      <c r="B33" s="629"/>
      <c r="C33" s="629"/>
    </row>
  </sheetData>
  <mergeCells count="1">
    <mergeCell ref="A1:AE1"/>
  </mergeCells>
  <pageMargins left="0.19685039370078741" right="0.19685039370078741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</sheetPr>
  <dimension ref="A1:BA34"/>
  <sheetViews>
    <sheetView zoomScale="90" zoomScaleNormal="90" workbookViewId="0">
      <selection activeCell="M32" sqref="M32"/>
    </sheetView>
  </sheetViews>
  <sheetFormatPr defaultRowHeight="15"/>
  <cols>
    <col min="1" max="1" width="10.42578125" customWidth="1"/>
    <col min="2" max="2" width="22.28515625" customWidth="1"/>
    <col min="3" max="3" width="11.85546875" customWidth="1"/>
  </cols>
  <sheetData>
    <row r="1" spans="1:53" ht="39" customHeight="1">
      <c r="A1" s="806" t="s">
        <v>197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53" s="444" customFormat="1" ht="31.5" customHeight="1" thickBot="1">
      <c r="A2" s="805" t="s">
        <v>399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</row>
    <row r="3" spans="1:53" ht="31.5">
      <c r="A3" s="62"/>
      <c r="B3" s="62" t="s">
        <v>120</v>
      </c>
      <c r="C3" s="62" t="s">
        <v>121</v>
      </c>
      <c r="D3" s="62">
        <v>2011</v>
      </c>
      <c r="E3" s="62">
        <v>2012</v>
      </c>
      <c r="F3" s="62">
        <v>2013</v>
      </c>
      <c r="G3" s="62">
        <v>2014</v>
      </c>
      <c r="H3" s="62">
        <v>2015</v>
      </c>
      <c r="I3" s="62">
        <v>2016</v>
      </c>
      <c r="J3" s="62">
        <v>2017</v>
      </c>
      <c r="K3" s="62">
        <v>2018</v>
      </c>
      <c r="L3" s="62">
        <v>2019</v>
      </c>
      <c r="M3" s="62">
        <v>2020</v>
      </c>
    </row>
    <row r="4" spans="1:53" ht="15.7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53" ht="15.75">
      <c r="A5" s="63"/>
      <c r="B5" s="63" t="s">
        <v>122</v>
      </c>
      <c r="C5" s="62" t="s">
        <v>112</v>
      </c>
      <c r="D5" s="64">
        <v>11.4</v>
      </c>
      <c r="E5" s="64">
        <v>13.5</v>
      </c>
      <c r="F5" s="64">
        <v>18</v>
      </c>
      <c r="G5" s="64">
        <v>19</v>
      </c>
      <c r="H5" s="64">
        <v>21</v>
      </c>
      <c r="I5" s="64">
        <v>21.5</v>
      </c>
      <c r="J5" s="64">
        <v>21.5</v>
      </c>
      <c r="K5" s="64">
        <v>22</v>
      </c>
      <c r="L5" s="64">
        <v>23</v>
      </c>
      <c r="M5" s="64">
        <v>23.5</v>
      </c>
    </row>
    <row r="6" spans="1:53" ht="15.75">
      <c r="A6" s="63"/>
      <c r="B6" s="63" t="s">
        <v>123</v>
      </c>
      <c r="C6" s="62" t="s">
        <v>112</v>
      </c>
      <c r="D6" s="64">
        <v>23.1</v>
      </c>
      <c r="E6" s="64">
        <v>16.7</v>
      </c>
      <c r="F6" s="64">
        <v>18</v>
      </c>
      <c r="G6" s="64">
        <v>19</v>
      </c>
      <c r="H6" s="64">
        <v>21</v>
      </c>
      <c r="I6" s="64">
        <v>21.5</v>
      </c>
      <c r="J6" s="64">
        <v>21.5</v>
      </c>
      <c r="K6" s="64">
        <v>22</v>
      </c>
      <c r="L6" s="64">
        <v>23</v>
      </c>
      <c r="M6" s="64">
        <v>23.5</v>
      </c>
    </row>
    <row r="7" spans="1:53" ht="15.75">
      <c r="A7" s="63"/>
      <c r="B7" s="63" t="s">
        <v>124</v>
      </c>
      <c r="C7" s="62" t="s">
        <v>112</v>
      </c>
      <c r="D7" s="64">
        <v>9.1</v>
      </c>
      <c r="E7" s="64">
        <v>7.1</v>
      </c>
      <c r="F7" s="64">
        <v>18</v>
      </c>
      <c r="G7" s="64">
        <v>19</v>
      </c>
      <c r="H7" s="64">
        <v>21</v>
      </c>
      <c r="I7" s="64">
        <v>21.5</v>
      </c>
      <c r="J7" s="64">
        <v>21.5</v>
      </c>
      <c r="K7" s="64">
        <v>22</v>
      </c>
      <c r="L7" s="64">
        <v>23</v>
      </c>
      <c r="M7" s="64">
        <v>23.5</v>
      </c>
    </row>
    <row r="8" spans="1:53" ht="15.75">
      <c r="A8" s="63"/>
      <c r="B8" s="63" t="s">
        <v>125</v>
      </c>
      <c r="C8" s="62" t="s">
        <v>112</v>
      </c>
      <c r="D8" s="64">
        <v>21.4</v>
      </c>
      <c r="E8" s="64">
        <v>27</v>
      </c>
      <c r="F8" s="64">
        <v>18</v>
      </c>
      <c r="G8" s="64">
        <v>19</v>
      </c>
      <c r="H8" s="64">
        <v>21</v>
      </c>
      <c r="I8" s="64">
        <v>21.5</v>
      </c>
      <c r="J8" s="64">
        <v>21.5</v>
      </c>
      <c r="K8" s="64">
        <v>22</v>
      </c>
      <c r="L8" s="64">
        <v>23</v>
      </c>
      <c r="M8" s="64">
        <v>23.5</v>
      </c>
    </row>
    <row r="9" spans="1:53" ht="19.5" customHeight="1">
      <c r="A9" s="63"/>
      <c r="B9" s="63" t="s">
        <v>126</v>
      </c>
      <c r="C9" s="62" t="s">
        <v>112</v>
      </c>
      <c r="D9" s="64">
        <v>24</v>
      </c>
      <c r="E9" s="64">
        <v>15.4</v>
      </c>
      <c r="F9" s="64">
        <v>18</v>
      </c>
      <c r="G9" s="64">
        <v>19</v>
      </c>
      <c r="H9" s="64">
        <v>21</v>
      </c>
      <c r="I9" s="64">
        <v>21.5</v>
      </c>
      <c r="J9" s="64">
        <v>21.5</v>
      </c>
      <c r="K9" s="64">
        <v>22</v>
      </c>
      <c r="L9" s="64">
        <v>23</v>
      </c>
      <c r="M9" s="64">
        <v>23.5</v>
      </c>
    </row>
    <row r="10" spans="1:53" ht="15.75">
      <c r="A10" s="63"/>
      <c r="B10" s="63" t="s">
        <v>127</v>
      </c>
      <c r="C10" s="62" t="s">
        <v>112</v>
      </c>
      <c r="D10" s="64">
        <v>16.7</v>
      </c>
      <c r="E10" s="64">
        <v>7.7</v>
      </c>
      <c r="F10" s="64">
        <v>18</v>
      </c>
      <c r="G10" s="64">
        <v>19</v>
      </c>
      <c r="H10" s="64">
        <v>21</v>
      </c>
      <c r="I10" s="64">
        <v>21.5</v>
      </c>
      <c r="J10" s="64">
        <v>21.5</v>
      </c>
      <c r="K10" s="64">
        <v>22</v>
      </c>
      <c r="L10" s="64">
        <v>23</v>
      </c>
      <c r="M10" s="64">
        <v>23.5</v>
      </c>
    </row>
    <row r="11" spans="1:53" ht="15.75">
      <c r="A11" s="63"/>
      <c r="B11" s="63" t="s">
        <v>128</v>
      </c>
      <c r="C11" s="62" t="s">
        <v>112</v>
      </c>
      <c r="D11" s="64">
        <v>19.2</v>
      </c>
      <c r="E11" s="64">
        <v>17.2</v>
      </c>
      <c r="F11" s="64">
        <v>18</v>
      </c>
      <c r="G11" s="64">
        <v>19</v>
      </c>
      <c r="H11" s="64">
        <v>21</v>
      </c>
      <c r="I11" s="64">
        <v>21.5</v>
      </c>
      <c r="J11" s="64">
        <v>21.5</v>
      </c>
      <c r="K11" s="64">
        <v>22</v>
      </c>
      <c r="L11" s="64">
        <v>23</v>
      </c>
      <c r="M11" s="64">
        <v>23.5</v>
      </c>
    </row>
    <row r="12" spans="1:53" ht="15.75">
      <c r="A12" s="63"/>
      <c r="B12" s="63" t="s">
        <v>129</v>
      </c>
      <c r="C12" s="62" t="s">
        <v>112</v>
      </c>
      <c r="D12" s="64">
        <v>16.7</v>
      </c>
      <c r="E12" s="64">
        <v>11.1</v>
      </c>
      <c r="F12" s="64">
        <v>18</v>
      </c>
      <c r="G12" s="64">
        <v>19</v>
      </c>
      <c r="H12" s="64">
        <v>21</v>
      </c>
      <c r="I12" s="64">
        <v>21.5</v>
      </c>
      <c r="J12" s="64">
        <v>21.5</v>
      </c>
      <c r="K12" s="64">
        <v>22</v>
      </c>
      <c r="L12" s="64">
        <v>23</v>
      </c>
      <c r="M12" s="64">
        <v>23.5</v>
      </c>
    </row>
    <row r="13" spans="1:53" ht="15.75">
      <c r="A13" s="63"/>
      <c r="B13" s="63" t="s">
        <v>130</v>
      </c>
      <c r="C13" s="62" t="s">
        <v>112</v>
      </c>
      <c r="D13" s="64">
        <v>25</v>
      </c>
      <c r="E13" s="64">
        <v>42</v>
      </c>
      <c r="F13" s="64">
        <v>18</v>
      </c>
      <c r="G13" s="64">
        <v>19</v>
      </c>
      <c r="H13" s="64">
        <v>21</v>
      </c>
      <c r="I13" s="64">
        <v>21.5</v>
      </c>
      <c r="J13" s="64">
        <v>21.5</v>
      </c>
      <c r="K13" s="64">
        <v>22</v>
      </c>
      <c r="L13" s="64">
        <v>23</v>
      </c>
      <c r="M13" s="64">
        <v>23.5</v>
      </c>
    </row>
    <row r="14" spans="1:53" ht="15.75">
      <c r="A14" s="63"/>
      <c r="B14" s="63" t="s">
        <v>131</v>
      </c>
      <c r="C14" s="62" t="s">
        <v>112</v>
      </c>
      <c r="D14" s="64">
        <v>14.1</v>
      </c>
      <c r="E14" s="64">
        <v>15.1</v>
      </c>
      <c r="F14" s="64">
        <v>18</v>
      </c>
      <c r="G14" s="64">
        <v>19</v>
      </c>
      <c r="H14" s="64">
        <v>21</v>
      </c>
      <c r="I14" s="64">
        <v>21.5</v>
      </c>
      <c r="J14" s="64">
        <v>21.5</v>
      </c>
      <c r="K14" s="64">
        <v>22</v>
      </c>
      <c r="L14" s="64">
        <v>23</v>
      </c>
      <c r="M14" s="64">
        <v>23.5</v>
      </c>
    </row>
    <row r="15" spans="1:53" ht="15.75">
      <c r="A15" s="63"/>
      <c r="B15" s="63" t="s">
        <v>132</v>
      </c>
      <c r="C15" s="62" t="s">
        <v>112</v>
      </c>
      <c r="D15" s="64">
        <v>33.299999999999997</v>
      </c>
      <c r="E15" s="64">
        <v>14.3</v>
      </c>
      <c r="F15" s="64">
        <v>18</v>
      </c>
      <c r="G15" s="64">
        <v>19</v>
      </c>
      <c r="H15" s="64">
        <v>21</v>
      </c>
      <c r="I15" s="64">
        <v>21.5</v>
      </c>
      <c r="J15" s="64">
        <v>21.5</v>
      </c>
      <c r="K15" s="64">
        <v>22</v>
      </c>
      <c r="L15" s="64">
        <v>23</v>
      </c>
      <c r="M15" s="64">
        <v>23.5</v>
      </c>
    </row>
    <row r="16" spans="1:53" ht="15.75">
      <c r="A16" s="63"/>
      <c r="B16" s="63" t="s">
        <v>133</v>
      </c>
      <c r="C16" s="62" t="s">
        <v>112</v>
      </c>
      <c r="D16" s="64">
        <v>4.3</v>
      </c>
      <c r="E16" s="64">
        <v>3.3</v>
      </c>
      <c r="F16" s="64">
        <v>18</v>
      </c>
      <c r="G16" s="64">
        <v>19</v>
      </c>
      <c r="H16" s="64">
        <v>21</v>
      </c>
      <c r="I16" s="64">
        <v>21.5</v>
      </c>
      <c r="J16" s="64">
        <v>21.5</v>
      </c>
      <c r="K16" s="64">
        <v>22</v>
      </c>
      <c r="L16" s="64">
        <v>23</v>
      </c>
      <c r="M16" s="64">
        <v>23.5</v>
      </c>
    </row>
    <row r="17" spans="1:13" ht="15.75">
      <c r="A17" s="63"/>
      <c r="B17" s="63" t="s">
        <v>134</v>
      </c>
      <c r="C17" s="62" t="s">
        <v>112</v>
      </c>
      <c r="D17" s="64">
        <v>10.9</v>
      </c>
      <c r="E17" s="64">
        <v>16.3</v>
      </c>
      <c r="F17" s="64">
        <v>18</v>
      </c>
      <c r="G17" s="64">
        <v>19</v>
      </c>
      <c r="H17" s="64">
        <v>21</v>
      </c>
      <c r="I17" s="64">
        <v>21.5</v>
      </c>
      <c r="J17" s="64">
        <v>21.5</v>
      </c>
      <c r="K17" s="64">
        <v>22</v>
      </c>
      <c r="L17" s="64">
        <v>23</v>
      </c>
      <c r="M17" s="64">
        <v>23.5</v>
      </c>
    </row>
    <row r="18" spans="1:13" ht="15.75">
      <c r="A18" s="63"/>
      <c r="B18" s="63" t="s">
        <v>135</v>
      </c>
      <c r="C18" s="62" t="s">
        <v>112</v>
      </c>
      <c r="D18" s="64">
        <v>5.3</v>
      </c>
      <c r="E18" s="64">
        <v>16.7</v>
      </c>
      <c r="F18" s="64">
        <v>18</v>
      </c>
      <c r="G18" s="64">
        <v>19</v>
      </c>
      <c r="H18" s="64">
        <v>21</v>
      </c>
      <c r="I18" s="64">
        <v>21.5</v>
      </c>
      <c r="J18" s="64">
        <v>21.5</v>
      </c>
      <c r="K18" s="64">
        <v>22</v>
      </c>
      <c r="L18" s="64">
        <v>23</v>
      </c>
      <c r="M18" s="64">
        <v>23.5</v>
      </c>
    </row>
    <row r="19" spans="1:13" ht="16.5" customHeight="1">
      <c r="A19" s="63"/>
      <c r="B19" s="63" t="s">
        <v>136</v>
      </c>
      <c r="C19" s="62" t="s">
        <v>112</v>
      </c>
      <c r="D19" s="64">
        <v>22.7</v>
      </c>
      <c r="E19" s="64">
        <v>26.1</v>
      </c>
      <c r="F19" s="64">
        <v>18</v>
      </c>
      <c r="G19" s="64">
        <v>19</v>
      </c>
      <c r="H19" s="64">
        <v>21</v>
      </c>
      <c r="I19" s="64">
        <v>21.5</v>
      </c>
      <c r="J19" s="64">
        <v>21.5</v>
      </c>
      <c r="K19" s="64">
        <v>22</v>
      </c>
      <c r="L19" s="64">
        <v>23</v>
      </c>
      <c r="M19" s="64">
        <v>23.5</v>
      </c>
    </row>
    <row r="20" spans="1:13" ht="15.75">
      <c r="A20" s="63"/>
      <c r="B20" s="63" t="s">
        <v>137</v>
      </c>
      <c r="C20" s="62" t="s">
        <v>112</v>
      </c>
      <c r="D20" s="64" t="s">
        <v>149</v>
      </c>
      <c r="E20" s="64" t="s">
        <v>149</v>
      </c>
      <c r="F20" s="64">
        <v>18</v>
      </c>
      <c r="G20" s="64">
        <v>19</v>
      </c>
      <c r="H20" s="64">
        <v>21</v>
      </c>
      <c r="I20" s="64">
        <v>21.5</v>
      </c>
      <c r="J20" s="64">
        <v>21.5</v>
      </c>
      <c r="K20" s="64">
        <v>22</v>
      </c>
      <c r="L20" s="64">
        <v>23</v>
      </c>
      <c r="M20" s="64">
        <v>23.5</v>
      </c>
    </row>
    <row r="21" spans="1:13" ht="15.75">
      <c r="A21" s="63"/>
      <c r="B21" s="63" t="s">
        <v>138</v>
      </c>
      <c r="C21" s="62" t="s">
        <v>112</v>
      </c>
      <c r="D21" s="64">
        <v>22.2</v>
      </c>
      <c r="E21" s="64">
        <v>21.2</v>
      </c>
      <c r="F21" s="64">
        <v>18</v>
      </c>
      <c r="G21" s="64">
        <v>19</v>
      </c>
      <c r="H21" s="64">
        <v>21</v>
      </c>
      <c r="I21" s="64">
        <v>21.5</v>
      </c>
      <c r="J21" s="64">
        <v>21.5</v>
      </c>
      <c r="K21" s="64">
        <v>22</v>
      </c>
      <c r="L21" s="64">
        <v>23</v>
      </c>
      <c r="M21" s="64">
        <v>23.5</v>
      </c>
    </row>
    <row r="22" spans="1:13" ht="15.75">
      <c r="A22" s="63"/>
      <c r="B22" s="63" t="s">
        <v>139</v>
      </c>
      <c r="C22" s="62" t="s">
        <v>112</v>
      </c>
      <c r="D22" s="64">
        <v>26.5</v>
      </c>
      <c r="E22" s="64">
        <v>33.299999999999997</v>
      </c>
      <c r="F22" s="64">
        <v>18</v>
      </c>
      <c r="G22" s="64">
        <v>19</v>
      </c>
      <c r="H22" s="64">
        <v>21</v>
      </c>
      <c r="I22" s="64">
        <v>21.5</v>
      </c>
      <c r="J22" s="64">
        <v>21.5</v>
      </c>
      <c r="K22" s="64">
        <v>22</v>
      </c>
      <c r="L22" s="64">
        <v>23</v>
      </c>
      <c r="M22" s="64">
        <v>23.5</v>
      </c>
    </row>
    <row r="23" spans="1:13" ht="15.75">
      <c r="A23" s="63"/>
      <c r="B23" s="63" t="s">
        <v>140</v>
      </c>
      <c r="C23" s="62" t="s">
        <v>112</v>
      </c>
      <c r="D23" s="64">
        <v>40</v>
      </c>
      <c r="E23" s="64">
        <v>38.1</v>
      </c>
      <c r="F23" s="64">
        <v>18</v>
      </c>
      <c r="G23" s="64">
        <v>19</v>
      </c>
      <c r="H23" s="64">
        <v>21</v>
      </c>
      <c r="I23" s="64">
        <v>21.5</v>
      </c>
      <c r="J23" s="64">
        <v>21.5</v>
      </c>
      <c r="K23" s="64">
        <v>22</v>
      </c>
      <c r="L23" s="64">
        <v>23</v>
      </c>
      <c r="M23" s="64">
        <v>23.5</v>
      </c>
    </row>
    <row r="24" spans="1:13" ht="15.75">
      <c r="A24" s="63"/>
      <c r="B24" s="63" t="s">
        <v>141</v>
      </c>
      <c r="C24" s="62" t="s">
        <v>112</v>
      </c>
      <c r="D24" s="64">
        <v>8.6999999999999993</v>
      </c>
      <c r="E24" s="64">
        <v>4.5</v>
      </c>
      <c r="F24" s="64">
        <v>18</v>
      </c>
      <c r="G24" s="64">
        <v>19</v>
      </c>
      <c r="H24" s="64">
        <v>21</v>
      </c>
      <c r="I24" s="64">
        <v>21.5</v>
      </c>
      <c r="J24" s="64">
        <v>21.5</v>
      </c>
      <c r="K24" s="64">
        <v>22</v>
      </c>
      <c r="L24" s="64">
        <v>23</v>
      </c>
      <c r="M24" s="64">
        <v>23.5</v>
      </c>
    </row>
    <row r="25" spans="1:13" ht="15.75">
      <c r="A25" s="63"/>
      <c r="B25" s="63" t="s">
        <v>142</v>
      </c>
      <c r="C25" s="62" t="s">
        <v>112</v>
      </c>
      <c r="D25" s="64" t="s">
        <v>149</v>
      </c>
      <c r="E25" s="64">
        <v>4.5</v>
      </c>
      <c r="F25" s="64">
        <v>18</v>
      </c>
      <c r="G25" s="64">
        <v>19</v>
      </c>
      <c r="H25" s="64">
        <v>21</v>
      </c>
      <c r="I25" s="64">
        <v>21.5</v>
      </c>
      <c r="J25" s="64">
        <v>21.5</v>
      </c>
      <c r="K25" s="64">
        <v>22</v>
      </c>
      <c r="L25" s="64">
        <v>23</v>
      </c>
      <c r="M25" s="64">
        <v>23.5</v>
      </c>
    </row>
    <row r="26" spans="1:13" ht="15.75">
      <c r="A26" s="63"/>
      <c r="B26" s="63" t="s">
        <v>143</v>
      </c>
      <c r="C26" s="62" t="s">
        <v>112</v>
      </c>
      <c r="D26" s="64">
        <v>21</v>
      </c>
      <c r="E26" s="64">
        <v>21.5</v>
      </c>
      <c r="F26" s="64">
        <v>18</v>
      </c>
      <c r="G26" s="64">
        <v>19</v>
      </c>
      <c r="H26" s="64">
        <v>21</v>
      </c>
      <c r="I26" s="64">
        <v>21.5</v>
      </c>
      <c r="J26" s="64">
        <v>21.5</v>
      </c>
      <c r="K26" s="64">
        <v>22</v>
      </c>
      <c r="L26" s="64">
        <v>23</v>
      </c>
      <c r="M26" s="64">
        <v>23.5</v>
      </c>
    </row>
    <row r="27" spans="1:13" ht="15.75">
      <c r="A27" s="63"/>
      <c r="B27" s="63" t="s">
        <v>144</v>
      </c>
      <c r="C27" s="62" t="s">
        <v>112</v>
      </c>
      <c r="D27" s="64">
        <v>15.6</v>
      </c>
      <c r="E27" s="64">
        <v>17.2</v>
      </c>
      <c r="F27" s="64">
        <v>18</v>
      </c>
      <c r="G27" s="64">
        <v>19</v>
      </c>
      <c r="H27" s="64">
        <v>21</v>
      </c>
      <c r="I27" s="64">
        <v>21.5</v>
      </c>
      <c r="J27" s="64">
        <v>21.5</v>
      </c>
      <c r="K27" s="64">
        <v>22</v>
      </c>
      <c r="L27" s="64">
        <v>23</v>
      </c>
      <c r="M27" s="64">
        <v>23.5</v>
      </c>
    </row>
    <row r="28" spans="1:13" ht="15.75">
      <c r="A28" s="63"/>
      <c r="B28" s="63" t="s">
        <v>145</v>
      </c>
      <c r="C28" s="62" t="s">
        <v>112</v>
      </c>
      <c r="D28" s="64">
        <v>6.3</v>
      </c>
      <c r="E28" s="64">
        <v>13</v>
      </c>
      <c r="F28" s="64">
        <v>18</v>
      </c>
      <c r="G28" s="64">
        <v>19</v>
      </c>
      <c r="H28" s="64">
        <v>21</v>
      </c>
      <c r="I28" s="64">
        <v>21.5</v>
      </c>
      <c r="J28" s="64">
        <v>21.5</v>
      </c>
      <c r="K28" s="64">
        <v>22</v>
      </c>
      <c r="L28" s="64">
        <v>23</v>
      </c>
      <c r="M28" s="64">
        <v>23.5</v>
      </c>
    </row>
    <row r="29" spans="1:13" ht="15.75">
      <c r="A29" s="63"/>
      <c r="B29" s="63" t="s">
        <v>146</v>
      </c>
      <c r="C29" s="62" t="s">
        <v>112</v>
      </c>
      <c r="D29" s="64">
        <v>15.6</v>
      </c>
      <c r="E29" s="64">
        <v>17.2</v>
      </c>
      <c r="F29" s="64">
        <v>18</v>
      </c>
      <c r="G29" s="64">
        <v>19</v>
      </c>
      <c r="H29" s="64">
        <v>21</v>
      </c>
      <c r="I29" s="64">
        <v>21.5</v>
      </c>
      <c r="J29" s="64">
        <v>21.5</v>
      </c>
      <c r="K29" s="64">
        <v>22</v>
      </c>
      <c r="L29" s="64">
        <v>23</v>
      </c>
      <c r="M29" s="64">
        <v>23.5</v>
      </c>
    </row>
    <row r="30" spans="1:13" ht="15.75">
      <c r="A30" s="63"/>
      <c r="B30" s="63" t="s">
        <v>147</v>
      </c>
      <c r="C30" s="62" t="s">
        <v>112</v>
      </c>
      <c r="D30" s="64">
        <v>14</v>
      </c>
      <c r="E30" s="64">
        <v>15.9</v>
      </c>
      <c r="F30" s="64">
        <v>18</v>
      </c>
      <c r="G30" s="64">
        <v>19</v>
      </c>
      <c r="H30" s="64">
        <v>21</v>
      </c>
      <c r="I30" s="64">
        <v>21.5</v>
      </c>
      <c r="J30" s="64">
        <v>21.5</v>
      </c>
      <c r="K30" s="64">
        <v>22</v>
      </c>
      <c r="L30" s="64">
        <v>23</v>
      </c>
      <c r="M30" s="64">
        <v>23.5</v>
      </c>
    </row>
    <row r="31" spans="1:13" ht="15.75">
      <c r="A31" s="63"/>
      <c r="B31" s="63" t="s">
        <v>148</v>
      </c>
      <c r="C31" s="62" t="s">
        <v>112</v>
      </c>
      <c r="D31" s="64">
        <v>15</v>
      </c>
      <c r="E31" s="64">
        <v>15.8</v>
      </c>
      <c r="F31" s="64">
        <v>18</v>
      </c>
      <c r="G31" s="64">
        <v>19</v>
      </c>
      <c r="H31" s="64">
        <v>21</v>
      </c>
      <c r="I31" s="64">
        <v>21.5</v>
      </c>
      <c r="J31" s="64">
        <v>21.5</v>
      </c>
      <c r="K31" s="64">
        <v>22</v>
      </c>
      <c r="L31" s="64">
        <v>23</v>
      </c>
      <c r="M31" s="64">
        <v>23.5</v>
      </c>
    </row>
    <row r="32" spans="1:13" ht="15.75">
      <c r="A32" s="65"/>
      <c r="B32" s="65" t="s">
        <v>150</v>
      </c>
      <c r="C32" s="66" t="s">
        <v>112</v>
      </c>
      <c r="D32" s="67">
        <v>15.6</v>
      </c>
      <c r="E32" s="67">
        <v>17.2</v>
      </c>
      <c r="F32" s="67">
        <v>18</v>
      </c>
      <c r="G32" s="67">
        <v>19</v>
      </c>
      <c r="H32" s="67">
        <v>21</v>
      </c>
      <c r="I32" s="67">
        <v>21.5</v>
      </c>
      <c r="J32" s="67">
        <v>21.5</v>
      </c>
      <c r="K32" s="67">
        <v>22</v>
      </c>
      <c r="L32" s="67">
        <v>23</v>
      </c>
      <c r="M32" s="67">
        <v>23.5</v>
      </c>
    </row>
    <row r="33" spans="1:13" ht="15.75">
      <c r="A33" s="65"/>
      <c r="B33" s="65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5.75">
      <c r="A34" s="65"/>
      <c r="B34" s="65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</row>
  </sheetData>
  <mergeCells count="2">
    <mergeCell ref="A2:M2"/>
    <mergeCell ref="A1:M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</sheetPr>
  <dimension ref="A1:BA32"/>
  <sheetViews>
    <sheetView workbookViewId="0">
      <selection activeCell="D40" sqref="D40"/>
    </sheetView>
  </sheetViews>
  <sheetFormatPr defaultRowHeight="15"/>
  <cols>
    <col min="1" max="1" width="8.85546875" customWidth="1"/>
    <col min="2" max="2" width="22.28515625" customWidth="1"/>
    <col min="3" max="3" width="12.42578125" customWidth="1"/>
  </cols>
  <sheetData>
    <row r="1" spans="1:53" ht="39" customHeight="1">
      <c r="A1" s="806" t="s">
        <v>197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53" s="444" customFormat="1" ht="31.5" customHeight="1" thickBot="1">
      <c r="A2" s="805" t="s">
        <v>400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</row>
    <row r="3" spans="1:53" ht="31.5">
      <c r="A3" s="62"/>
      <c r="B3" s="62" t="s">
        <v>120</v>
      </c>
      <c r="C3" s="62" t="s">
        <v>121</v>
      </c>
      <c r="D3" s="62">
        <v>2011</v>
      </c>
      <c r="E3" s="62">
        <v>2012</v>
      </c>
      <c r="F3" s="62">
        <v>2013</v>
      </c>
      <c r="G3" s="62">
        <v>2014</v>
      </c>
      <c r="H3" s="62">
        <v>2015</v>
      </c>
      <c r="I3" s="62">
        <v>2016</v>
      </c>
      <c r="J3" s="62">
        <v>2017</v>
      </c>
      <c r="K3" s="62">
        <v>2018</v>
      </c>
      <c r="L3" s="62">
        <v>2019</v>
      </c>
      <c r="M3" s="62">
        <v>2020</v>
      </c>
    </row>
    <row r="4" spans="1:53" ht="15.7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53" ht="15.75">
      <c r="A5" s="63"/>
      <c r="B5" s="63" t="s">
        <v>122</v>
      </c>
      <c r="C5" s="62" t="s">
        <v>151</v>
      </c>
      <c r="D5" s="63"/>
      <c r="E5" s="64">
        <v>35</v>
      </c>
      <c r="F5" s="64">
        <v>40</v>
      </c>
      <c r="G5" s="64">
        <v>45</v>
      </c>
      <c r="H5" s="64">
        <v>50</v>
      </c>
      <c r="I5" s="64">
        <v>55</v>
      </c>
      <c r="J5" s="64">
        <v>60</v>
      </c>
      <c r="K5" s="64">
        <v>63.5</v>
      </c>
      <c r="L5" s="64">
        <v>65</v>
      </c>
      <c r="M5" s="64">
        <v>65</v>
      </c>
    </row>
    <row r="6" spans="1:53" ht="15.75">
      <c r="A6" s="63"/>
      <c r="B6" s="63" t="s">
        <v>123</v>
      </c>
      <c r="C6" s="62" t="s">
        <v>151</v>
      </c>
      <c r="D6" s="63"/>
      <c r="E6" s="64">
        <v>35</v>
      </c>
      <c r="F6" s="64">
        <v>40</v>
      </c>
      <c r="G6" s="64">
        <v>45</v>
      </c>
      <c r="H6" s="64">
        <v>50</v>
      </c>
      <c r="I6" s="64">
        <v>55</v>
      </c>
      <c r="J6" s="64">
        <v>60</v>
      </c>
      <c r="K6" s="64">
        <v>63.5</v>
      </c>
      <c r="L6" s="64">
        <v>65</v>
      </c>
      <c r="M6" s="64">
        <v>65</v>
      </c>
    </row>
    <row r="7" spans="1:53" ht="15.75">
      <c r="A7" s="63"/>
      <c r="B7" s="63" t="s">
        <v>124</v>
      </c>
      <c r="C7" s="62" t="s">
        <v>151</v>
      </c>
      <c r="D7" s="63"/>
      <c r="E7" s="64">
        <v>35</v>
      </c>
      <c r="F7" s="64">
        <v>40</v>
      </c>
      <c r="G7" s="64">
        <v>45</v>
      </c>
      <c r="H7" s="64">
        <v>50</v>
      </c>
      <c r="I7" s="64">
        <v>55</v>
      </c>
      <c r="J7" s="64">
        <v>60</v>
      </c>
      <c r="K7" s="64">
        <v>63.5</v>
      </c>
      <c r="L7" s="64">
        <v>65</v>
      </c>
      <c r="M7" s="64">
        <v>65</v>
      </c>
    </row>
    <row r="8" spans="1:53" ht="15.75">
      <c r="A8" s="63"/>
      <c r="B8" s="63" t="s">
        <v>125</v>
      </c>
      <c r="C8" s="62" t="s">
        <v>151</v>
      </c>
      <c r="D8" s="63"/>
      <c r="E8" s="64">
        <v>35</v>
      </c>
      <c r="F8" s="64">
        <v>40</v>
      </c>
      <c r="G8" s="64">
        <v>45</v>
      </c>
      <c r="H8" s="64">
        <v>50</v>
      </c>
      <c r="I8" s="64">
        <v>55</v>
      </c>
      <c r="J8" s="64">
        <v>60</v>
      </c>
      <c r="K8" s="64">
        <v>63.5</v>
      </c>
      <c r="L8" s="64">
        <v>65</v>
      </c>
      <c r="M8" s="64">
        <v>65</v>
      </c>
    </row>
    <row r="9" spans="1:53" ht="20.25" customHeight="1">
      <c r="A9" s="63"/>
      <c r="B9" s="63" t="s">
        <v>126</v>
      </c>
      <c r="C9" s="62" t="s">
        <v>151</v>
      </c>
      <c r="D9" s="63"/>
      <c r="E9" s="64">
        <v>35</v>
      </c>
      <c r="F9" s="64">
        <v>40</v>
      </c>
      <c r="G9" s="64">
        <v>45</v>
      </c>
      <c r="H9" s="64">
        <v>50</v>
      </c>
      <c r="I9" s="64">
        <v>55</v>
      </c>
      <c r="J9" s="64">
        <v>60</v>
      </c>
      <c r="K9" s="64">
        <v>63.5</v>
      </c>
      <c r="L9" s="64">
        <v>65</v>
      </c>
      <c r="M9" s="64">
        <v>65</v>
      </c>
    </row>
    <row r="10" spans="1:53" ht="15.75">
      <c r="A10" s="63"/>
      <c r="B10" s="63" t="s">
        <v>127</v>
      </c>
      <c r="C10" s="62" t="s">
        <v>151</v>
      </c>
      <c r="D10" s="63"/>
      <c r="E10" s="64">
        <v>35</v>
      </c>
      <c r="F10" s="64">
        <v>40</v>
      </c>
      <c r="G10" s="64">
        <v>45</v>
      </c>
      <c r="H10" s="64">
        <v>50</v>
      </c>
      <c r="I10" s="64">
        <v>55</v>
      </c>
      <c r="J10" s="64">
        <v>60</v>
      </c>
      <c r="K10" s="64">
        <v>63.5</v>
      </c>
      <c r="L10" s="64">
        <v>65</v>
      </c>
      <c r="M10" s="64">
        <v>65</v>
      </c>
    </row>
    <row r="11" spans="1:53" ht="15.75">
      <c r="A11" s="63"/>
      <c r="B11" s="63" t="s">
        <v>128</v>
      </c>
      <c r="C11" s="62" t="s">
        <v>151</v>
      </c>
      <c r="D11" s="63"/>
      <c r="E11" s="64">
        <v>35</v>
      </c>
      <c r="F11" s="64">
        <v>40</v>
      </c>
      <c r="G11" s="64">
        <v>45</v>
      </c>
      <c r="H11" s="64">
        <v>50</v>
      </c>
      <c r="I11" s="64">
        <v>55</v>
      </c>
      <c r="J11" s="64">
        <v>60</v>
      </c>
      <c r="K11" s="64">
        <v>63.5</v>
      </c>
      <c r="L11" s="64">
        <v>65</v>
      </c>
      <c r="M11" s="64">
        <v>65</v>
      </c>
    </row>
    <row r="12" spans="1:53" ht="15.75">
      <c r="A12" s="63"/>
      <c r="B12" s="63" t="s">
        <v>129</v>
      </c>
      <c r="C12" s="62" t="s">
        <v>151</v>
      </c>
      <c r="D12" s="63"/>
      <c r="E12" s="64">
        <v>35</v>
      </c>
      <c r="F12" s="64">
        <v>40</v>
      </c>
      <c r="G12" s="64">
        <v>45</v>
      </c>
      <c r="H12" s="64">
        <v>50</v>
      </c>
      <c r="I12" s="64">
        <v>55</v>
      </c>
      <c r="J12" s="64">
        <v>60</v>
      </c>
      <c r="K12" s="64">
        <v>63.5</v>
      </c>
      <c r="L12" s="64">
        <v>65</v>
      </c>
      <c r="M12" s="64">
        <v>65</v>
      </c>
    </row>
    <row r="13" spans="1:53" ht="15.75">
      <c r="A13" s="63"/>
      <c r="B13" s="63" t="s">
        <v>130</v>
      </c>
      <c r="C13" s="62" t="s">
        <v>151</v>
      </c>
      <c r="D13" s="63"/>
      <c r="E13" s="64">
        <v>35</v>
      </c>
      <c r="F13" s="64">
        <v>40</v>
      </c>
      <c r="G13" s="64">
        <v>45</v>
      </c>
      <c r="H13" s="64">
        <v>50</v>
      </c>
      <c r="I13" s="64">
        <v>55</v>
      </c>
      <c r="J13" s="64">
        <v>60</v>
      </c>
      <c r="K13" s="64">
        <v>63.5</v>
      </c>
      <c r="L13" s="64">
        <v>65</v>
      </c>
      <c r="M13" s="64">
        <v>65</v>
      </c>
    </row>
    <row r="14" spans="1:53" ht="15.75">
      <c r="A14" s="63"/>
      <c r="B14" s="63" t="s">
        <v>131</v>
      </c>
      <c r="C14" s="62" t="s">
        <v>151</v>
      </c>
      <c r="D14" s="63"/>
      <c r="E14" s="64">
        <v>35</v>
      </c>
      <c r="F14" s="64">
        <v>40</v>
      </c>
      <c r="G14" s="64">
        <v>45</v>
      </c>
      <c r="H14" s="64">
        <v>50</v>
      </c>
      <c r="I14" s="64">
        <v>55</v>
      </c>
      <c r="J14" s="64">
        <v>60</v>
      </c>
      <c r="K14" s="64">
        <v>63.5</v>
      </c>
      <c r="L14" s="64">
        <v>65</v>
      </c>
      <c r="M14" s="64">
        <v>65</v>
      </c>
    </row>
    <row r="15" spans="1:53" ht="15.75">
      <c r="A15" s="63"/>
      <c r="B15" s="63" t="s">
        <v>132</v>
      </c>
      <c r="C15" s="62" t="s">
        <v>151</v>
      </c>
      <c r="D15" s="63"/>
      <c r="E15" s="64">
        <v>35</v>
      </c>
      <c r="F15" s="64">
        <v>40</v>
      </c>
      <c r="G15" s="64">
        <v>45</v>
      </c>
      <c r="H15" s="64">
        <v>50</v>
      </c>
      <c r="I15" s="64">
        <v>55</v>
      </c>
      <c r="J15" s="64">
        <v>60</v>
      </c>
      <c r="K15" s="64">
        <v>63.5</v>
      </c>
      <c r="L15" s="64">
        <v>65</v>
      </c>
      <c r="M15" s="64">
        <v>65</v>
      </c>
    </row>
    <row r="16" spans="1:53" ht="15.75">
      <c r="A16" s="63"/>
      <c r="B16" s="63" t="s">
        <v>133</v>
      </c>
      <c r="C16" s="62" t="s">
        <v>151</v>
      </c>
      <c r="D16" s="63"/>
      <c r="E16" s="64">
        <v>35</v>
      </c>
      <c r="F16" s="64">
        <v>40</v>
      </c>
      <c r="G16" s="64">
        <v>45</v>
      </c>
      <c r="H16" s="64">
        <v>50</v>
      </c>
      <c r="I16" s="64">
        <v>55</v>
      </c>
      <c r="J16" s="64">
        <v>60</v>
      </c>
      <c r="K16" s="64">
        <v>63.5</v>
      </c>
      <c r="L16" s="64">
        <v>65</v>
      </c>
      <c r="M16" s="64">
        <v>65</v>
      </c>
    </row>
    <row r="17" spans="1:13" ht="15.75">
      <c r="A17" s="63"/>
      <c r="B17" s="63" t="s">
        <v>134</v>
      </c>
      <c r="C17" s="62" t="s">
        <v>151</v>
      </c>
      <c r="D17" s="63"/>
      <c r="E17" s="64">
        <v>35</v>
      </c>
      <c r="F17" s="64">
        <v>40</v>
      </c>
      <c r="G17" s="64">
        <v>45</v>
      </c>
      <c r="H17" s="64">
        <v>50</v>
      </c>
      <c r="I17" s="64">
        <v>55</v>
      </c>
      <c r="J17" s="64">
        <v>60</v>
      </c>
      <c r="K17" s="64">
        <v>63.5</v>
      </c>
      <c r="L17" s="64">
        <v>65</v>
      </c>
      <c r="M17" s="64">
        <v>65</v>
      </c>
    </row>
    <row r="18" spans="1:13" ht="15.75">
      <c r="A18" s="63"/>
      <c r="B18" s="63" t="s">
        <v>135</v>
      </c>
      <c r="C18" s="62" t="s">
        <v>151</v>
      </c>
      <c r="D18" s="63"/>
      <c r="E18" s="64">
        <v>35</v>
      </c>
      <c r="F18" s="64">
        <v>40</v>
      </c>
      <c r="G18" s="64">
        <v>45</v>
      </c>
      <c r="H18" s="64">
        <v>50</v>
      </c>
      <c r="I18" s="64">
        <v>55</v>
      </c>
      <c r="J18" s="64">
        <v>60</v>
      </c>
      <c r="K18" s="64">
        <v>63.5</v>
      </c>
      <c r="L18" s="64">
        <v>65</v>
      </c>
      <c r="M18" s="64">
        <v>65</v>
      </c>
    </row>
    <row r="19" spans="1:13" ht="19.5" customHeight="1">
      <c r="A19" s="63"/>
      <c r="B19" s="63" t="s">
        <v>136</v>
      </c>
      <c r="C19" s="62" t="s">
        <v>151</v>
      </c>
      <c r="D19" s="63"/>
      <c r="E19" s="64">
        <v>35</v>
      </c>
      <c r="F19" s="64">
        <v>40</v>
      </c>
      <c r="G19" s="64">
        <v>45</v>
      </c>
      <c r="H19" s="64">
        <v>50</v>
      </c>
      <c r="I19" s="64">
        <v>55</v>
      </c>
      <c r="J19" s="64">
        <v>60</v>
      </c>
      <c r="K19" s="64">
        <v>63.5</v>
      </c>
      <c r="L19" s="64">
        <v>65</v>
      </c>
      <c r="M19" s="64">
        <v>65</v>
      </c>
    </row>
    <row r="20" spans="1:13" ht="15.75">
      <c r="A20" s="63"/>
      <c r="B20" s="63" t="s">
        <v>137</v>
      </c>
      <c r="C20" s="62" t="s">
        <v>151</v>
      </c>
      <c r="D20" s="63"/>
      <c r="E20" s="64">
        <v>35</v>
      </c>
      <c r="F20" s="64">
        <v>40</v>
      </c>
      <c r="G20" s="64">
        <v>45</v>
      </c>
      <c r="H20" s="64">
        <v>50</v>
      </c>
      <c r="I20" s="64">
        <v>55</v>
      </c>
      <c r="J20" s="64">
        <v>60</v>
      </c>
      <c r="K20" s="64">
        <v>63.5</v>
      </c>
      <c r="L20" s="64">
        <v>65</v>
      </c>
      <c r="M20" s="64">
        <v>65</v>
      </c>
    </row>
    <row r="21" spans="1:13" ht="15.75">
      <c r="A21" s="63"/>
      <c r="B21" s="63" t="s">
        <v>138</v>
      </c>
      <c r="C21" s="62" t="s">
        <v>151</v>
      </c>
      <c r="D21" s="63"/>
      <c r="E21" s="64">
        <v>35</v>
      </c>
      <c r="F21" s="64">
        <v>40</v>
      </c>
      <c r="G21" s="64">
        <v>45</v>
      </c>
      <c r="H21" s="64">
        <v>50</v>
      </c>
      <c r="I21" s="64">
        <v>55</v>
      </c>
      <c r="J21" s="64">
        <v>60</v>
      </c>
      <c r="K21" s="64">
        <v>63.5</v>
      </c>
      <c r="L21" s="64">
        <v>65</v>
      </c>
      <c r="M21" s="64">
        <v>65</v>
      </c>
    </row>
    <row r="22" spans="1:13" ht="15.75">
      <c r="A22" s="63"/>
      <c r="B22" s="63" t="s">
        <v>139</v>
      </c>
      <c r="C22" s="62" t="s">
        <v>151</v>
      </c>
      <c r="D22" s="63"/>
      <c r="E22" s="64">
        <v>35</v>
      </c>
      <c r="F22" s="64">
        <v>40</v>
      </c>
      <c r="G22" s="64">
        <v>45</v>
      </c>
      <c r="H22" s="64">
        <v>50</v>
      </c>
      <c r="I22" s="64">
        <v>55</v>
      </c>
      <c r="J22" s="64">
        <v>60</v>
      </c>
      <c r="K22" s="64">
        <v>63.5</v>
      </c>
      <c r="L22" s="64">
        <v>65</v>
      </c>
      <c r="M22" s="64">
        <v>65</v>
      </c>
    </row>
    <row r="23" spans="1:13" ht="15.75">
      <c r="A23" s="63"/>
      <c r="B23" s="63" t="s">
        <v>140</v>
      </c>
      <c r="C23" s="62" t="s">
        <v>151</v>
      </c>
      <c r="D23" s="63"/>
      <c r="E23" s="64">
        <v>35</v>
      </c>
      <c r="F23" s="64">
        <v>40</v>
      </c>
      <c r="G23" s="64">
        <v>45</v>
      </c>
      <c r="H23" s="64">
        <v>50</v>
      </c>
      <c r="I23" s="64">
        <v>55</v>
      </c>
      <c r="J23" s="64">
        <v>60</v>
      </c>
      <c r="K23" s="64">
        <v>63.5</v>
      </c>
      <c r="L23" s="64">
        <v>65</v>
      </c>
      <c r="M23" s="64">
        <v>65</v>
      </c>
    </row>
    <row r="24" spans="1:13" ht="15.75">
      <c r="A24" s="63"/>
      <c r="B24" s="63" t="s">
        <v>141</v>
      </c>
      <c r="C24" s="62" t="s">
        <v>151</v>
      </c>
      <c r="D24" s="63"/>
      <c r="E24" s="64">
        <v>35</v>
      </c>
      <c r="F24" s="64">
        <v>40</v>
      </c>
      <c r="G24" s="64">
        <v>45</v>
      </c>
      <c r="H24" s="64">
        <v>50</v>
      </c>
      <c r="I24" s="64">
        <v>55</v>
      </c>
      <c r="J24" s="64">
        <v>60</v>
      </c>
      <c r="K24" s="64">
        <v>63.5</v>
      </c>
      <c r="L24" s="64">
        <v>65</v>
      </c>
      <c r="M24" s="64">
        <v>65</v>
      </c>
    </row>
    <row r="25" spans="1:13" ht="15.75">
      <c r="A25" s="63"/>
      <c r="B25" s="63" t="s">
        <v>142</v>
      </c>
      <c r="C25" s="62" t="s">
        <v>151</v>
      </c>
      <c r="D25" s="63"/>
      <c r="E25" s="64">
        <v>35</v>
      </c>
      <c r="F25" s="64">
        <v>40</v>
      </c>
      <c r="G25" s="64">
        <v>45</v>
      </c>
      <c r="H25" s="64">
        <v>50</v>
      </c>
      <c r="I25" s="64">
        <v>55</v>
      </c>
      <c r="J25" s="64">
        <v>60</v>
      </c>
      <c r="K25" s="64">
        <v>63.5</v>
      </c>
      <c r="L25" s="64">
        <v>65</v>
      </c>
      <c r="M25" s="64">
        <v>65</v>
      </c>
    </row>
    <row r="26" spans="1:13" ht="15.75">
      <c r="A26" s="63"/>
      <c r="B26" s="63" t="s">
        <v>143</v>
      </c>
      <c r="C26" s="62" t="s">
        <v>151</v>
      </c>
      <c r="D26" s="63"/>
      <c r="E26" s="64">
        <v>35</v>
      </c>
      <c r="F26" s="64">
        <v>40</v>
      </c>
      <c r="G26" s="64">
        <v>45</v>
      </c>
      <c r="H26" s="64">
        <v>50</v>
      </c>
      <c r="I26" s="64">
        <v>55</v>
      </c>
      <c r="J26" s="64">
        <v>60</v>
      </c>
      <c r="K26" s="64">
        <v>63.5</v>
      </c>
      <c r="L26" s="64">
        <v>65</v>
      </c>
      <c r="M26" s="64">
        <v>65</v>
      </c>
    </row>
    <row r="27" spans="1:13" ht="15.75">
      <c r="A27" s="63"/>
      <c r="B27" s="63" t="s">
        <v>144</v>
      </c>
      <c r="C27" s="62" t="s">
        <v>151</v>
      </c>
      <c r="D27" s="63"/>
      <c r="E27" s="64">
        <v>35</v>
      </c>
      <c r="F27" s="64">
        <v>40</v>
      </c>
      <c r="G27" s="64">
        <v>45</v>
      </c>
      <c r="H27" s="64">
        <v>50</v>
      </c>
      <c r="I27" s="64">
        <v>55</v>
      </c>
      <c r="J27" s="64">
        <v>60</v>
      </c>
      <c r="K27" s="64">
        <v>63.5</v>
      </c>
      <c r="L27" s="64">
        <v>65</v>
      </c>
      <c r="M27" s="64">
        <v>65</v>
      </c>
    </row>
    <row r="28" spans="1:13" ht="15.75">
      <c r="A28" s="63"/>
      <c r="B28" s="63" t="s">
        <v>145</v>
      </c>
      <c r="C28" s="62" t="s">
        <v>151</v>
      </c>
      <c r="D28" s="63"/>
      <c r="E28" s="64">
        <v>35</v>
      </c>
      <c r="F28" s="64">
        <v>40</v>
      </c>
      <c r="G28" s="64">
        <v>45</v>
      </c>
      <c r="H28" s="64">
        <v>50</v>
      </c>
      <c r="I28" s="64">
        <v>55</v>
      </c>
      <c r="J28" s="64">
        <v>60</v>
      </c>
      <c r="K28" s="64">
        <v>63.5</v>
      </c>
      <c r="L28" s="64">
        <v>65</v>
      </c>
      <c r="M28" s="64">
        <v>65</v>
      </c>
    </row>
    <row r="29" spans="1:13" ht="15.75">
      <c r="A29" s="63"/>
      <c r="B29" s="63" t="s">
        <v>146</v>
      </c>
      <c r="C29" s="62" t="s">
        <v>151</v>
      </c>
      <c r="D29" s="63"/>
      <c r="E29" s="64">
        <v>35</v>
      </c>
      <c r="F29" s="64">
        <v>40</v>
      </c>
      <c r="G29" s="64">
        <v>45</v>
      </c>
      <c r="H29" s="64">
        <v>50</v>
      </c>
      <c r="I29" s="64">
        <v>55</v>
      </c>
      <c r="J29" s="64">
        <v>60</v>
      </c>
      <c r="K29" s="64">
        <v>63.5</v>
      </c>
      <c r="L29" s="64">
        <v>65</v>
      </c>
      <c r="M29" s="64">
        <v>65</v>
      </c>
    </row>
    <row r="30" spans="1:13" ht="15.75">
      <c r="A30" s="63"/>
      <c r="B30" s="63" t="s">
        <v>147</v>
      </c>
      <c r="C30" s="62" t="s">
        <v>151</v>
      </c>
      <c r="D30" s="63"/>
      <c r="E30" s="64">
        <v>35</v>
      </c>
      <c r="F30" s="64">
        <v>40</v>
      </c>
      <c r="G30" s="64">
        <v>45</v>
      </c>
      <c r="H30" s="64">
        <v>50</v>
      </c>
      <c r="I30" s="64">
        <v>55</v>
      </c>
      <c r="J30" s="64">
        <v>60</v>
      </c>
      <c r="K30" s="64">
        <v>63.5</v>
      </c>
      <c r="L30" s="64">
        <v>65</v>
      </c>
      <c r="M30" s="64">
        <v>65</v>
      </c>
    </row>
    <row r="31" spans="1:13" ht="15.75">
      <c r="A31" s="63"/>
      <c r="B31" s="63" t="s">
        <v>148</v>
      </c>
      <c r="C31" s="62" t="s">
        <v>151</v>
      </c>
      <c r="D31" s="63"/>
      <c r="E31" s="64">
        <v>35</v>
      </c>
      <c r="F31" s="64">
        <v>40</v>
      </c>
      <c r="G31" s="64">
        <v>45</v>
      </c>
      <c r="H31" s="64">
        <v>50</v>
      </c>
      <c r="I31" s="64">
        <v>55</v>
      </c>
      <c r="J31" s="64">
        <v>60</v>
      </c>
      <c r="K31" s="64">
        <v>63.5</v>
      </c>
      <c r="L31" s="64">
        <v>65</v>
      </c>
      <c r="M31" s="64">
        <v>65</v>
      </c>
    </row>
    <row r="32" spans="1:13" ht="15.75">
      <c r="A32" s="65"/>
      <c r="B32" s="65" t="s">
        <v>150</v>
      </c>
      <c r="C32" s="66" t="s">
        <v>151</v>
      </c>
      <c r="D32" s="65"/>
      <c r="E32" s="67">
        <v>35</v>
      </c>
      <c r="F32" s="67">
        <v>40</v>
      </c>
      <c r="G32" s="67">
        <v>45</v>
      </c>
      <c r="H32" s="67">
        <v>50</v>
      </c>
      <c r="I32" s="67">
        <v>55</v>
      </c>
      <c r="J32" s="67">
        <v>60</v>
      </c>
      <c r="K32" s="67">
        <v>63.5</v>
      </c>
      <c r="L32" s="67">
        <v>65</v>
      </c>
      <c r="M32" s="67">
        <v>65</v>
      </c>
    </row>
  </sheetData>
  <mergeCells count="2">
    <mergeCell ref="A2:M2"/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96"/>
  <sheetViews>
    <sheetView zoomScale="120" zoomScaleNormal="120" workbookViewId="0">
      <pane xSplit="1" ySplit="4" topLeftCell="B5" activePane="bottomRight" state="frozen"/>
      <selection activeCell="B39" sqref="B39"/>
      <selection pane="topRight" activeCell="B39" sqref="B39"/>
      <selection pane="bottomLeft" activeCell="B39" sqref="B39"/>
      <selection pane="bottomRight" activeCell="G97" sqref="G97"/>
    </sheetView>
  </sheetViews>
  <sheetFormatPr defaultRowHeight="15"/>
  <cols>
    <col min="1" max="1" width="18.7109375" customWidth="1"/>
    <col min="2" max="11" width="7.28515625" style="1" customWidth="1"/>
  </cols>
  <sheetData>
    <row r="1" spans="1:11" ht="85.5" customHeight="1">
      <c r="A1" s="2"/>
      <c r="B1" s="679" t="s">
        <v>615</v>
      </c>
      <c r="C1" s="679"/>
      <c r="D1" s="679"/>
      <c r="E1" s="679"/>
      <c r="F1" s="679"/>
      <c r="G1" s="679"/>
      <c r="H1" s="679"/>
      <c r="I1" s="679"/>
      <c r="J1" s="679"/>
      <c r="K1" s="679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/>
      <c r="B3" s="680" t="s">
        <v>256</v>
      </c>
      <c r="C3" s="681"/>
      <c r="D3" s="682" t="s">
        <v>257</v>
      </c>
      <c r="E3" s="683"/>
      <c r="F3" s="683"/>
      <c r="G3" s="683"/>
      <c r="H3" s="683"/>
      <c r="I3" s="683"/>
      <c r="J3" s="683"/>
      <c r="K3" s="684"/>
    </row>
    <row r="4" spans="1:11">
      <c r="A4" s="4"/>
      <c r="B4" s="607">
        <v>2011</v>
      </c>
      <c r="C4" s="607">
        <v>2012</v>
      </c>
      <c r="D4" s="607">
        <v>2013</v>
      </c>
      <c r="E4" s="607">
        <v>2014</v>
      </c>
      <c r="F4" s="607">
        <v>2015</v>
      </c>
      <c r="G4" s="607">
        <v>2016</v>
      </c>
      <c r="H4" s="607">
        <v>2017</v>
      </c>
      <c r="I4" s="607">
        <v>2018</v>
      </c>
      <c r="J4" s="607">
        <v>2019</v>
      </c>
      <c r="K4" s="607">
        <v>2020</v>
      </c>
    </row>
    <row r="5" spans="1:11">
      <c r="A5" s="6" t="s">
        <v>0</v>
      </c>
      <c r="B5" s="162">
        <v>175</v>
      </c>
      <c r="C5" s="162">
        <v>168</v>
      </c>
      <c r="D5" s="163">
        <v>170</v>
      </c>
      <c r="E5" s="163">
        <v>170</v>
      </c>
      <c r="F5" s="163">
        <v>168</v>
      </c>
      <c r="G5" s="163">
        <v>165</v>
      </c>
      <c r="H5" s="163">
        <v>165</v>
      </c>
      <c r="I5" s="163">
        <v>165</v>
      </c>
      <c r="J5" s="163">
        <v>165</v>
      </c>
      <c r="K5" s="163">
        <v>165</v>
      </c>
    </row>
    <row r="6" spans="1:11">
      <c r="A6" s="4" t="s">
        <v>266</v>
      </c>
      <c r="B6" s="165">
        <f>B5*100000/B7</f>
        <v>741.39976275207596</v>
      </c>
      <c r="C6" s="165">
        <f t="shared" ref="C6" si="0">C5*100000/C7</f>
        <v>711.74377224199293</v>
      </c>
      <c r="D6" s="165">
        <f>D5*100000/D7</f>
        <v>738.29583948579864</v>
      </c>
      <c r="E6" s="165">
        <f t="shared" ref="E6:K6" si="1">E5*100000/E7</f>
        <v>745.15648286140095</v>
      </c>
      <c r="F6" s="165">
        <f t="shared" si="1"/>
        <v>743.19840743198404</v>
      </c>
      <c r="G6" s="165">
        <f t="shared" si="1"/>
        <v>739.91031390134526</v>
      </c>
      <c r="H6" s="165">
        <f t="shared" si="1"/>
        <v>743.57818837314107</v>
      </c>
      <c r="I6" s="165">
        <f t="shared" si="1"/>
        <v>753.42465753424653</v>
      </c>
      <c r="J6" s="165">
        <f t="shared" si="1"/>
        <v>760.36866359447004</v>
      </c>
      <c r="K6" s="165">
        <f t="shared" si="1"/>
        <v>767.44186046511629</v>
      </c>
    </row>
    <row r="7" spans="1:11">
      <c r="A7" s="4" t="s">
        <v>101</v>
      </c>
      <c r="B7" s="162">
        <v>23604</v>
      </c>
      <c r="C7" s="162">
        <v>23604</v>
      </c>
      <c r="D7" s="163">
        <v>23026</v>
      </c>
      <c r="E7" s="163">
        <v>22814</v>
      </c>
      <c r="F7" s="163">
        <v>22605</v>
      </c>
      <c r="G7" s="163">
        <v>22300</v>
      </c>
      <c r="H7" s="163">
        <v>22190</v>
      </c>
      <c r="I7" s="163">
        <v>21900</v>
      </c>
      <c r="J7" s="163">
        <v>21700</v>
      </c>
      <c r="K7" s="163">
        <v>21500</v>
      </c>
    </row>
    <row r="8" spans="1:11">
      <c r="A8" s="6" t="s">
        <v>1</v>
      </c>
      <c r="B8" s="162">
        <v>50</v>
      </c>
      <c r="C8" s="162">
        <v>58</v>
      </c>
      <c r="D8" s="163">
        <v>54</v>
      </c>
      <c r="E8" s="163">
        <v>53</v>
      </c>
      <c r="F8" s="163">
        <v>51</v>
      </c>
      <c r="G8" s="163">
        <v>49</v>
      </c>
      <c r="H8" s="163">
        <v>48</v>
      </c>
      <c r="I8" s="163">
        <v>47</v>
      </c>
      <c r="J8" s="163">
        <v>46</v>
      </c>
      <c r="K8" s="163">
        <v>45</v>
      </c>
    </row>
    <row r="9" spans="1:11">
      <c r="A9" s="4" t="s">
        <v>266</v>
      </c>
      <c r="B9" s="165">
        <f t="shared" ref="B9:C9" si="2">B8*100000/B10</f>
        <v>515.35765821480106</v>
      </c>
      <c r="C9" s="165">
        <f t="shared" si="2"/>
        <v>597.81488352916926</v>
      </c>
      <c r="D9" s="165">
        <f>D8*100000/D10</f>
        <v>589.45529963977731</v>
      </c>
      <c r="E9" s="165">
        <f t="shared" ref="E9:K9" si="3">E8*100000/E10</f>
        <v>593.30572036270007</v>
      </c>
      <c r="F9" s="165">
        <f t="shared" si="3"/>
        <v>585.53386911595862</v>
      </c>
      <c r="G9" s="165">
        <f t="shared" si="3"/>
        <v>576.47058823529414</v>
      </c>
      <c r="H9" s="165">
        <f t="shared" si="3"/>
        <v>578.31325301204822</v>
      </c>
      <c r="I9" s="165">
        <f t="shared" si="3"/>
        <v>580.24691358024688</v>
      </c>
      <c r="J9" s="165">
        <f t="shared" si="3"/>
        <v>582.27848101265818</v>
      </c>
      <c r="K9" s="165">
        <f t="shared" si="3"/>
        <v>584.41558441558436</v>
      </c>
    </row>
    <row r="10" spans="1:11">
      <c r="A10" s="4" t="s">
        <v>101</v>
      </c>
      <c r="B10" s="162">
        <v>9702</v>
      </c>
      <c r="C10" s="162">
        <v>9702</v>
      </c>
      <c r="D10" s="163">
        <v>9161</v>
      </c>
      <c r="E10" s="163">
        <v>8933</v>
      </c>
      <c r="F10" s="163">
        <v>8710</v>
      </c>
      <c r="G10" s="163">
        <v>8500</v>
      </c>
      <c r="H10" s="163">
        <v>8300</v>
      </c>
      <c r="I10" s="163">
        <v>8100</v>
      </c>
      <c r="J10" s="163">
        <v>7900</v>
      </c>
      <c r="K10" s="163">
        <v>7700</v>
      </c>
    </row>
    <row r="11" spans="1:11">
      <c r="A11" s="6" t="s">
        <v>2</v>
      </c>
      <c r="B11" s="162">
        <v>180</v>
      </c>
      <c r="C11" s="162">
        <v>203</v>
      </c>
      <c r="D11" s="163">
        <v>200</v>
      </c>
      <c r="E11" s="163">
        <v>197</v>
      </c>
      <c r="F11" s="163">
        <v>198</v>
      </c>
      <c r="G11" s="163">
        <v>195</v>
      </c>
      <c r="H11" s="163">
        <v>194</v>
      </c>
      <c r="I11" s="163">
        <v>194</v>
      </c>
      <c r="J11" s="163">
        <v>192</v>
      </c>
      <c r="K11" s="163">
        <v>192</v>
      </c>
    </row>
    <row r="12" spans="1:11">
      <c r="A12" s="4" t="s">
        <v>266</v>
      </c>
      <c r="B12" s="165">
        <f>B11*100000/B13</f>
        <v>705.77164366373904</v>
      </c>
      <c r="C12" s="165">
        <f t="shared" ref="C12" si="4">C11*100000/C13</f>
        <v>795.95357590966125</v>
      </c>
      <c r="D12" s="165">
        <f>D11*100000/D13</f>
        <v>820.00820008200083</v>
      </c>
      <c r="E12" s="165">
        <f t="shared" ref="E12:K12" si="5">E11*100000/E13</f>
        <v>819.50164316319319</v>
      </c>
      <c r="F12" s="165">
        <f t="shared" si="5"/>
        <v>835.44303797468353</v>
      </c>
      <c r="G12" s="165">
        <f t="shared" si="5"/>
        <v>826.27118644067798</v>
      </c>
      <c r="H12" s="165">
        <f t="shared" si="5"/>
        <v>830.47945205479448</v>
      </c>
      <c r="I12" s="165">
        <f t="shared" si="5"/>
        <v>843.47826086956525</v>
      </c>
      <c r="J12" s="165">
        <f t="shared" si="5"/>
        <v>845.81497797356826</v>
      </c>
      <c r="K12" s="165">
        <f t="shared" si="5"/>
        <v>859.06040268456377</v>
      </c>
    </row>
    <row r="13" spans="1:11">
      <c r="A13" s="4" t="s">
        <v>101</v>
      </c>
      <c r="B13" s="162">
        <v>25504</v>
      </c>
      <c r="C13" s="162">
        <v>25504</v>
      </c>
      <c r="D13" s="163">
        <v>24390</v>
      </c>
      <c r="E13" s="163">
        <v>24039</v>
      </c>
      <c r="F13" s="163">
        <v>23700</v>
      </c>
      <c r="G13" s="163">
        <v>23600</v>
      </c>
      <c r="H13" s="163">
        <v>23360</v>
      </c>
      <c r="I13" s="163">
        <v>23000</v>
      </c>
      <c r="J13" s="163">
        <v>22700</v>
      </c>
      <c r="K13" s="163">
        <v>22350</v>
      </c>
    </row>
    <row r="14" spans="1:11">
      <c r="A14" s="6" t="s">
        <v>3</v>
      </c>
      <c r="B14" s="162">
        <v>172</v>
      </c>
      <c r="C14" s="162">
        <v>148</v>
      </c>
      <c r="D14" s="163">
        <v>156</v>
      </c>
      <c r="E14" s="163">
        <v>153</v>
      </c>
      <c r="F14" s="163">
        <v>151</v>
      </c>
      <c r="G14" s="163">
        <v>148</v>
      </c>
      <c r="H14" s="163">
        <v>148</v>
      </c>
      <c r="I14" s="163">
        <v>143</v>
      </c>
      <c r="J14" s="163">
        <v>141</v>
      </c>
      <c r="K14" s="163">
        <v>141</v>
      </c>
    </row>
    <row r="15" spans="1:11">
      <c r="A15" s="4" t="s">
        <v>266</v>
      </c>
      <c r="B15" s="165">
        <f>B14*100000/B16</f>
        <v>588.59763192115531</v>
      </c>
      <c r="C15" s="165">
        <f t="shared" ref="C15" si="6">C14*100000/C16</f>
        <v>506.46772979262198</v>
      </c>
      <c r="D15" s="165">
        <f>D14*100000/D16</f>
        <v>587.01787394167445</v>
      </c>
      <c r="E15" s="165">
        <f t="shared" ref="E15:K15" si="7">E14*100000/E16</f>
        <v>586.76893576222437</v>
      </c>
      <c r="F15" s="165">
        <f t="shared" si="7"/>
        <v>585.83899127061102</v>
      </c>
      <c r="G15" s="165">
        <f t="shared" si="7"/>
        <v>587.30158730158735</v>
      </c>
      <c r="H15" s="165">
        <f t="shared" si="7"/>
        <v>606.3088897992626</v>
      </c>
      <c r="I15" s="165">
        <f t="shared" si="7"/>
        <v>608.51063829787233</v>
      </c>
      <c r="J15" s="165">
        <f t="shared" si="7"/>
        <v>621.14537444933922</v>
      </c>
      <c r="K15" s="165">
        <f t="shared" si="7"/>
        <v>645.90013742556118</v>
      </c>
    </row>
    <row r="16" spans="1:11">
      <c r="A16" s="4" t="s">
        <v>101</v>
      </c>
      <c r="B16" s="609">
        <v>29222</v>
      </c>
      <c r="C16" s="609">
        <v>29222</v>
      </c>
      <c r="D16" s="163">
        <v>26575</v>
      </c>
      <c r="E16" s="163">
        <v>26075</v>
      </c>
      <c r="F16" s="163">
        <v>25775</v>
      </c>
      <c r="G16" s="163">
        <v>25200</v>
      </c>
      <c r="H16" s="163">
        <v>24410</v>
      </c>
      <c r="I16" s="163">
        <v>23500</v>
      </c>
      <c r="J16" s="163">
        <v>22700</v>
      </c>
      <c r="K16" s="163">
        <v>21830</v>
      </c>
    </row>
    <row r="17" spans="1:11">
      <c r="A17" s="6" t="s">
        <v>4</v>
      </c>
      <c r="B17" s="162">
        <v>79</v>
      </c>
      <c r="C17" s="162">
        <v>99</v>
      </c>
      <c r="D17" s="163">
        <v>95</v>
      </c>
      <c r="E17" s="163">
        <v>94</v>
      </c>
      <c r="F17" s="163">
        <v>92</v>
      </c>
      <c r="G17" s="163">
        <v>90</v>
      </c>
      <c r="H17" s="163">
        <v>89</v>
      </c>
      <c r="I17" s="163">
        <v>87</v>
      </c>
      <c r="J17" s="163">
        <v>86</v>
      </c>
      <c r="K17" s="163">
        <v>84</v>
      </c>
    </row>
    <row r="18" spans="1:11">
      <c r="A18" s="4" t="s">
        <v>266</v>
      </c>
      <c r="B18" s="165">
        <f>B17*100000/B19</f>
        <v>429.95537172090997</v>
      </c>
      <c r="C18" s="165">
        <f t="shared" ref="C18" si="8">C17*100000/C19</f>
        <v>538.80483291607709</v>
      </c>
      <c r="D18" s="165">
        <f>D17*100000/D19</f>
        <v>524.94888655578268</v>
      </c>
      <c r="E18" s="165">
        <f t="shared" ref="E18:K18" si="9">E17*100000/E19</f>
        <v>527.08309969720756</v>
      </c>
      <c r="F18" s="165">
        <f t="shared" si="9"/>
        <v>523.47083926031291</v>
      </c>
      <c r="G18" s="165">
        <f t="shared" si="9"/>
        <v>520.23121387283231</v>
      </c>
      <c r="H18" s="165">
        <f t="shared" si="9"/>
        <v>520.92478782557794</v>
      </c>
      <c r="I18" s="165">
        <f t="shared" si="9"/>
        <v>517.85714285714289</v>
      </c>
      <c r="J18" s="165">
        <f t="shared" si="9"/>
        <v>518.07228915662654</v>
      </c>
      <c r="K18" s="165">
        <f t="shared" si="9"/>
        <v>515.3374233128834</v>
      </c>
    </row>
    <row r="19" spans="1:11">
      <c r="A19" s="4" t="s">
        <v>101</v>
      </c>
      <c r="B19" s="162">
        <v>18374</v>
      </c>
      <c r="C19" s="162">
        <v>18374</v>
      </c>
      <c r="D19" s="163">
        <v>18097</v>
      </c>
      <c r="E19" s="163">
        <v>17834</v>
      </c>
      <c r="F19" s="163">
        <v>17575</v>
      </c>
      <c r="G19" s="163">
        <v>17300</v>
      </c>
      <c r="H19" s="163">
        <v>17085</v>
      </c>
      <c r="I19" s="163">
        <v>16800</v>
      </c>
      <c r="J19" s="163">
        <v>16600</v>
      </c>
      <c r="K19" s="163">
        <v>16300</v>
      </c>
    </row>
    <row r="20" spans="1:11">
      <c r="A20" s="6" t="s">
        <v>5</v>
      </c>
      <c r="B20" s="162">
        <v>368</v>
      </c>
      <c r="C20" s="162">
        <v>354</v>
      </c>
      <c r="D20" s="163">
        <v>360</v>
      </c>
      <c r="E20" s="163">
        <v>360</v>
      </c>
      <c r="F20" s="163">
        <v>359</v>
      </c>
      <c r="G20" s="163">
        <v>358</v>
      </c>
      <c r="H20" s="163">
        <v>357</v>
      </c>
      <c r="I20" s="163">
        <v>356</v>
      </c>
      <c r="J20" s="163">
        <v>354</v>
      </c>
      <c r="K20" s="163">
        <v>352</v>
      </c>
    </row>
    <row r="21" spans="1:11">
      <c r="A21" s="4" t="s">
        <v>266</v>
      </c>
      <c r="B21" s="165">
        <f>B20*100000/B22</f>
        <v>734.94168397507588</v>
      </c>
      <c r="C21" s="165">
        <f t="shared" ref="C21" si="10">C20*100000/C22</f>
        <v>706.98194599776321</v>
      </c>
      <c r="D21" s="165">
        <f>D20*100000/D22</f>
        <v>728.70068619314611</v>
      </c>
      <c r="E21" s="165">
        <f t="shared" ref="E21:K21" si="11">E20*100000/E22</f>
        <v>730.31200551791289</v>
      </c>
      <c r="F21" s="165">
        <f t="shared" si="11"/>
        <v>729.89732642065667</v>
      </c>
      <c r="G21" s="165">
        <f t="shared" si="11"/>
        <v>730.61224489795916</v>
      </c>
      <c r="H21" s="165">
        <f t="shared" si="11"/>
        <v>729.01776597917092</v>
      </c>
      <c r="I21" s="165">
        <f t="shared" si="11"/>
        <v>729.50819672131149</v>
      </c>
      <c r="J21" s="165">
        <f t="shared" si="11"/>
        <v>726.89938398357287</v>
      </c>
      <c r="K21" s="165">
        <f t="shared" si="11"/>
        <v>724.27983539094646</v>
      </c>
    </row>
    <row r="22" spans="1:11">
      <c r="A22" s="4" t="s">
        <v>101</v>
      </c>
      <c r="B22" s="162">
        <v>50072</v>
      </c>
      <c r="C22" s="162">
        <v>50072</v>
      </c>
      <c r="D22" s="163">
        <v>49403</v>
      </c>
      <c r="E22" s="163">
        <v>49294</v>
      </c>
      <c r="F22" s="163">
        <v>49185</v>
      </c>
      <c r="G22" s="163">
        <v>49000</v>
      </c>
      <c r="H22" s="163">
        <v>48970</v>
      </c>
      <c r="I22" s="163">
        <v>48800</v>
      </c>
      <c r="J22" s="163">
        <v>48700</v>
      </c>
      <c r="K22" s="163">
        <v>48600</v>
      </c>
    </row>
    <row r="23" spans="1:11">
      <c r="A23" s="6" t="s">
        <v>6</v>
      </c>
      <c r="B23" s="162">
        <v>193</v>
      </c>
      <c r="C23" s="162">
        <v>187</v>
      </c>
      <c r="D23" s="163">
        <v>194</v>
      </c>
      <c r="E23" s="163">
        <v>193</v>
      </c>
      <c r="F23" s="163">
        <v>191</v>
      </c>
      <c r="G23" s="163">
        <v>189</v>
      </c>
      <c r="H23" s="163">
        <v>186</v>
      </c>
      <c r="I23" s="163">
        <v>184</v>
      </c>
      <c r="J23" s="163">
        <v>182</v>
      </c>
      <c r="K23" s="163">
        <v>180</v>
      </c>
    </row>
    <row r="24" spans="1:11">
      <c r="A24" s="4" t="s">
        <v>266</v>
      </c>
      <c r="B24" s="165">
        <f>B23*100000/B25</f>
        <v>674.9903822613926</v>
      </c>
      <c r="C24" s="165">
        <f t="shared" ref="C24" si="12">C23*100000/C25</f>
        <v>654.00622529989857</v>
      </c>
      <c r="D24" s="165">
        <f>D23*100000/D25</f>
        <v>700.15879890284396</v>
      </c>
      <c r="E24" s="165">
        <f t="shared" ref="E24:K24" si="13">E23*100000/E25</f>
        <v>704.37956204379566</v>
      </c>
      <c r="F24" s="165">
        <f t="shared" si="13"/>
        <v>704.79704797047975</v>
      </c>
      <c r="G24" s="165">
        <f t="shared" si="13"/>
        <v>705.22388059701495</v>
      </c>
      <c r="H24" s="165">
        <f t="shared" si="13"/>
        <v>701.75438596491233</v>
      </c>
      <c r="I24" s="165">
        <f t="shared" si="13"/>
        <v>702.29007633587787</v>
      </c>
      <c r="J24" s="165">
        <f t="shared" si="13"/>
        <v>702.70270270270271</v>
      </c>
      <c r="K24" s="165">
        <f t="shared" si="13"/>
        <v>703.125</v>
      </c>
    </row>
    <row r="25" spans="1:11">
      <c r="A25" s="4" t="s">
        <v>101</v>
      </c>
      <c r="B25" s="162">
        <v>28593</v>
      </c>
      <c r="C25" s="162">
        <v>28593</v>
      </c>
      <c r="D25" s="163">
        <v>27708</v>
      </c>
      <c r="E25" s="163">
        <v>27400</v>
      </c>
      <c r="F25" s="163">
        <v>27100</v>
      </c>
      <c r="G25" s="163">
        <v>26800</v>
      </c>
      <c r="H25" s="163">
        <v>26505</v>
      </c>
      <c r="I25" s="163">
        <v>26200</v>
      </c>
      <c r="J25" s="163">
        <v>25900</v>
      </c>
      <c r="K25" s="163">
        <v>25600</v>
      </c>
    </row>
    <row r="26" spans="1:11">
      <c r="A26" s="6" t="s">
        <v>7</v>
      </c>
      <c r="B26" s="162">
        <v>161</v>
      </c>
      <c r="C26" s="162">
        <v>149</v>
      </c>
      <c r="D26" s="163">
        <v>160</v>
      </c>
      <c r="E26" s="163">
        <v>160</v>
      </c>
      <c r="F26" s="163">
        <v>160</v>
      </c>
      <c r="G26" s="163">
        <v>160</v>
      </c>
      <c r="H26" s="163">
        <v>162</v>
      </c>
      <c r="I26" s="163">
        <v>163</v>
      </c>
      <c r="J26" s="163">
        <v>164</v>
      </c>
      <c r="K26" s="163">
        <v>165</v>
      </c>
    </row>
    <row r="27" spans="1:11">
      <c r="A27" s="4" t="s">
        <v>266</v>
      </c>
      <c r="B27" s="165">
        <f>B26*100000/B28</f>
        <v>422.89406634971499</v>
      </c>
      <c r="C27" s="165">
        <f t="shared" ref="C27" si="14">C26*100000/C28</f>
        <v>391.37401171495367</v>
      </c>
      <c r="D27" s="165">
        <f>D26*100000/D28</f>
        <v>393.92372651845284</v>
      </c>
      <c r="E27" s="165">
        <f t="shared" ref="E27:K27" si="15">E26*100000/E28</f>
        <v>390.2439024390244</v>
      </c>
      <c r="F27" s="165">
        <f t="shared" si="15"/>
        <v>385.54216867469881</v>
      </c>
      <c r="G27" s="165">
        <f t="shared" si="15"/>
        <v>382.7751196172249</v>
      </c>
      <c r="H27" s="165">
        <f t="shared" si="15"/>
        <v>385.71428571428572</v>
      </c>
      <c r="I27" s="165">
        <f t="shared" si="15"/>
        <v>383.52941176470586</v>
      </c>
      <c r="J27" s="165">
        <f t="shared" si="15"/>
        <v>383.17757009345792</v>
      </c>
      <c r="K27" s="165">
        <f t="shared" si="15"/>
        <v>383.72093023255815</v>
      </c>
    </row>
    <row r="28" spans="1:11">
      <c r="A28" s="4" t="s">
        <v>101</v>
      </c>
      <c r="B28" s="162">
        <v>38071</v>
      </c>
      <c r="C28" s="162">
        <v>38071</v>
      </c>
      <c r="D28" s="163">
        <v>40617</v>
      </c>
      <c r="E28" s="163">
        <v>41000</v>
      </c>
      <c r="F28" s="163">
        <v>41500</v>
      </c>
      <c r="G28" s="163">
        <v>41800</v>
      </c>
      <c r="H28" s="163">
        <v>42000</v>
      </c>
      <c r="I28" s="163">
        <v>42500</v>
      </c>
      <c r="J28" s="163">
        <v>42800</v>
      </c>
      <c r="K28" s="163">
        <v>43000</v>
      </c>
    </row>
    <row r="29" spans="1:11">
      <c r="A29" s="6" t="s">
        <v>8</v>
      </c>
      <c r="B29" s="162">
        <v>487</v>
      </c>
      <c r="C29" s="162">
        <v>501</v>
      </c>
      <c r="D29" s="163">
        <v>520</v>
      </c>
      <c r="E29" s="163">
        <v>510</v>
      </c>
      <c r="F29" s="163">
        <v>506</v>
      </c>
      <c r="G29" s="163">
        <v>501</v>
      </c>
      <c r="H29" s="163">
        <v>500</v>
      </c>
      <c r="I29" s="163">
        <v>497</v>
      </c>
      <c r="J29" s="163">
        <v>494</v>
      </c>
      <c r="K29" s="163">
        <v>492</v>
      </c>
    </row>
    <row r="30" spans="1:11">
      <c r="A30" s="4" t="s">
        <v>266</v>
      </c>
      <c r="B30" s="165">
        <f>B29*100000/B31</f>
        <v>812.22168481795893</v>
      </c>
      <c r="C30" s="165">
        <f t="shared" ref="C30" si="16">C29*100000/C31</f>
        <v>835.57097349855735</v>
      </c>
      <c r="D30" s="165">
        <f>D29*100000/D31</f>
        <v>882.83730327159128</v>
      </c>
      <c r="E30" s="165">
        <f t="shared" ref="E30:K30" si="17">E29*100000/E31</f>
        <v>871.34802665299844</v>
      </c>
      <c r="F30" s="165">
        <f t="shared" si="17"/>
        <v>870.01375515818427</v>
      </c>
      <c r="G30" s="165">
        <f t="shared" si="17"/>
        <v>868.28422876949742</v>
      </c>
      <c r="H30" s="165">
        <f t="shared" si="17"/>
        <v>870.62510882813865</v>
      </c>
      <c r="I30" s="165">
        <f t="shared" si="17"/>
        <v>871.92982456140351</v>
      </c>
      <c r="J30" s="165">
        <f t="shared" si="17"/>
        <v>871.25220458553792</v>
      </c>
      <c r="K30" s="165">
        <f t="shared" si="17"/>
        <v>873.88987566607454</v>
      </c>
    </row>
    <row r="31" spans="1:11">
      <c r="A31" s="4" t="s">
        <v>101</v>
      </c>
      <c r="B31" s="162">
        <v>59959</v>
      </c>
      <c r="C31" s="162">
        <v>59959</v>
      </c>
      <c r="D31" s="163">
        <v>58901</v>
      </c>
      <c r="E31" s="163">
        <v>58530</v>
      </c>
      <c r="F31" s="163">
        <v>58160</v>
      </c>
      <c r="G31" s="163">
        <v>57700</v>
      </c>
      <c r="H31" s="163">
        <v>57430</v>
      </c>
      <c r="I31" s="163">
        <v>57000</v>
      </c>
      <c r="J31" s="163">
        <v>56700</v>
      </c>
      <c r="K31" s="163">
        <v>56300</v>
      </c>
    </row>
    <row r="32" spans="1:11">
      <c r="A32" s="6" t="s">
        <v>9</v>
      </c>
      <c r="B32" s="162">
        <v>104</v>
      </c>
      <c r="C32" s="162">
        <v>88</v>
      </c>
      <c r="D32" s="167">
        <v>98</v>
      </c>
      <c r="E32" s="167">
        <v>96</v>
      </c>
      <c r="F32" s="167">
        <v>88</v>
      </c>
      <c r="G32" s="167">
        <v>92</v>
      </c>
      <c r="H32" s="167">
        <v>91</v>
      </c>
      <c r="I32" s="167">
        <v>89</v>
      </c>
      <c r="J32" s="167">
        <v>89</v>
      </c>
      <c r="K32" s="167">
        <v>86</v>
      </c>
    </row>
    <row r="33" spans="1:11">
      <c r="A33" s="4" t="s">
        <v>266</v>
      </c>
      <c r="B33" s="165">
        <f>B32*100000/B34</f>
        <v>631.29780259803329</v>
      </c>
      <c r="C33" s="165">
        <f t="shared" ref="C33" si="18">C32*100000/C34</f>
        <v>534.17506373679737</v>
      </c>
      <c r="D33" s="165">
        <f>D32*100000/D34</f>
        <v>616.274682429883</v>
      </c>
      <c r="E33" s="165">
        <f t="shared" ref="E33:K33" si="19">E32*100000/E34</f>
        <v>613.41853035143765</v>
      </c>
      <c r="F33" s="165">
        <f t="shared" si="19"/>
        <v>610.47519944502255</v>
      </c>
      <c r="G33" s="165">
        <f t="shared" si="19"/>
        <v>606.06060606060601</v>
      </c>
      <c r="H33" s="165">
        <f t="shared" si="19"/>
        <v>608.695652173913</v>
      </c>
      <c r="I33" s="165">
        <f t="shared" si="19"/>
        <v>605.44217687074831</v>
      </c>
      <c r="J33" s="165">
        <f t="shared" si="19"/>
        <v>613.79310344827582</v>
      </c>
      <c r="K33" s="165">
        <f t="shared" si="19"/>
        <v>605.63380281690138</v>
      </c>
    </row>
    <row r="34" spans="1:11">
      <c r="A34" s="4" t="s">
        <v>101</v>
      </c>
      <c r="B34" s="162">
        <v>16474</v>
      </c>
      <c r="C34" s="162">
        <v>16474</v>
      </c>
      <c r="D34" s="163">
        <v>15902</v>
      </c>
      <c r="E34" s="163">
        <v>15650</v>
      </c>
      <c r="F34" s="163">
        <v>14415</v>
      </c>
      <c r="G34" s="163">
        <v>15180</v>
      </c>
      <c r="H34" s="163">
        <v>14950</v>
      </c>
      <c r="I34" s="163">
        <v>14700</v>
      </c>
      <c r="J34" s="163">
        <v>14500</v>
      </c>
      <c r="K34" s="163">
        <v>14200</v>
      </c>
    </row>
    <row r="35" spans="1:11">
      <c r="A35" s="6" t="s">
        <v>10</v>
      </c>
      <c r="B35" s="162">
        <v>82</v>
      </c>
      <c r="C35" s="162">
        <v>75</v>
      </c>
      <c r="D35" s="163">
        <v>80</v>
      </c>
      <c r="E35" s="163">
        <v>79</v>
      </c>
      <c r="F35" s="163">
        <v>78</v>
      </c>
      <c r="G35" s="163">
        <v>79</v>
      </c>
      <c r="H35" s="163">
        <v>79</v>
      </c>
      <c r="I35" s="163">
        <v>79</v>
      </c>
      <c r="J35" s="163">
        <v>80</v>
      </c>
      <c r="K35" s="163">
        <v>80</v>
      </c>
    </row>
    <row r="36" spans="1:11">
      <c r="A36" s="4" t="s">
        <v>266</v>
      </c>
      <c r="B36" s="165">
        <f>B35*100000/B37</f>
        <v>545.28527729751295</v>
      </c>
      <c r="C36" s="165">
        <f t="shared" ref="C36" si="20">C35*100000/C37</f>
        <v>498.73653411357895</v>
      </c>
      <c r="D36" s="165">
        <f>D35*100000/D37</f>
        <v>549.07343857240903</v>
      </c>
      <c r="E36" s="165">
        <f t="shared" ref="E36:K36" si="21">E35*100000/E37</f>
        <v>547.24300360210589</v>
      </c>
      <c r="F36" s="165">
        <f t="shared" si="21"/>
        <v>545.4545454545455</v>
      </c>
      <c r="G36" s="165">
        <f t="shared" si="21"/>
        <v>557.51587861679604</v>
      </c>
      <c r="H36" s="165">
        <f t="shared" si="21"/>
        <v>562.6780626780627</v>
      </c>
      <c r="I36" s="165">
        <f t="shared" si="21"/>
        <v>568.34532374100718</v>
      </c>
      <c r="J36" s="165">
        <f t="shared" si="21"/>
        <v>583.94160583941607</v>
      </c>
      <c r="K36" s="165">
        <f t="shared" si="21"/>
        <v>592.59259259259261</v>
      </c>
    </row>
    <row r="37" spans="1:11">
      <c r="A37" s="4" t="s">
        <v>101</v>
      </c>
      <c r="B37" s="162">
        <v>15038</v>
      </c>
      <c r="C37" s="162">
        <v>15038</v>
      </c>
      <c r="D37" s="163">
        <v>14570</v>
      </c>
      <c r="E37" s="163">
        <v>14436</v>
      </c>
      <c r="F37" s="163">
        <v>14300</v>
      </c>
      <c r="G37" s="163">
        <v>14170</v>
      </c>
      <c r="H37" s="163">
        <v>14040</v>
      </c>
      <c r="I37" s="163">
        <v>13900</v>
      </c>
      <c r="J37" s="163">
        <v>13700</v>
      </c>
      <c r="K37" s="163">
        <v>13500</v>
      </c>
    </row>
    <row r="38" spans="1:11">
      <c r="A38" s="6" t="s">
        <v>11</v>
      </c>
      <c r="B38" s="162">
        <v>219</v>
      </c>
      <c r="C38" s="162">
        <v>226</v>
      </c>
      <c r="D38" s="163">
        <v>231</v>
      </c>
      <c r="E38" s="163">
        <v>229</v>
      </c>
      <c r="F38" s="163">
        <v>227</v>
      </c>
      <c r="G38" s="163">
        <v>225</v>
      </c>
      <c r="H38" s="163">
        <v>223</v>
      </c>
      <c r="I38" s="163">
        <v>221</v>
      </c>
      <c r="J38" s="163">
        <v>218</v>
      </c>
      <c r="K38" s="163">
        <v>216</v>
      </c>
    </row>
    <row r="39" spans="1:11">
      <c r="A39" s="4" t="s">
        <v>266</v>
      </c>
      <c r="B39" s="165">
        <f>B38*100000/B40</f>
        <v>550.76327238890428</v>
      </c>
      <c r="C39" s="165">
        <f t="shared" ref="C39" si="22">C38*100000/C40</f>
        <v>568.36757789905187</v>
      </c>
      <c r="D39" s="165">
        <f>D38*100000/D40</f>
        <v>594.51808004117879</v>
      </c>
      <c r="E39" s="165">
        <f t="shared" ref="E39:K39" si="23">E38*100000/E40</f>
        <v>595.26904081102157</v>
      </c>
      <c r="F39" s="165">
        <f t="shared" si="23"/>
        <v>596.03518445582245</v>
      </c>
      <c r="G39" s="165">
        <f t="shared" si="23"/>
        <v>595.55320275277927</v>
      </c>
      <c r="H39" s="165">
        <f t="shared" si="23"/>
        <v>595.61965811965808</v>
      </c>
      <c r="I39" s="165">
        <f t="shared" si="23"/>
        <v>595.68733153638811</v>
      </c>
      <c r="J39" s="165">
        <f t="shared" si="23"/>
        <v>594.00544959128069</v>
      </c>
      <c r="K39" s="165">
        <f t="shared" si="23"/>
        <v>595.04132231404958</v>
      </c>
    </row>
    <row r="40" spans="1:11">
      <c r="A40" s="4" t="s">
        <v>101</v>
      </c>
      <c r="B40" s="162">
        <v>39763</v>
      </c>
      <c r="C40" s="162">
        <v>39763</v>
      </c>
      <c r="D40" s="163">
        <v>38855</v>
      </c>
      <c r="E40" s="163">
        <v>38470</v>
      </c>
      <c r="F40" s="163">
        <v>38085</v>
      </c>
      <c r="G40" s="163">
        <v>37780</v>
      </c>
      <c r="H40" s="163">
        <v>37440</v>
      </c>
      <c r="I40" s="163">
        <v>37100</v>
      </c>
      <c r="J40" s="163">
        <v>36700</v>
      </c>
      <c r="K40" s="163">
        <v>36300</v>
      </c>
    </row>
    <row r="41" spans="1:11">
      <c r="A41" s="6" t="s">
        <v>12</v>
      </c>
      <c r="B41" s="162">
        <v>78</v>
      </c>
      <c r="C41" s="162">
        <v>81</v>
      </c>
      <c r="D41" s="163">
        <v>72</v>
      </c>
      <c r="E41" s="163">
        <v>67</v>
      </c>
      <c r="F41" s="163">
        <v>60</v>
      </c>
      <c r="G41" s="163">
        <v>56</v>
      </c>
      <c r="H41" s="163">
        <v>52</v>
      </c>
      <c r="I41" s="163">
        <v>48</v>
      </c>
      <c r="J41" s="163">
        <v>43</v>
      </c>
      <c r="K41" s="163">
        <v>39</v>
      </c>
    </row>
    <row r="42" spans="1:11">
      <c r="A42" s="4" t="s">
        <v>266</v>
      </c>
      <c r="B42" s="165">
        <f>B41*100000/B43</f>
        <v>590.32770756073569</v>
      </c>
      <c r="C42" s="165">
        <f t="shared" ref="C42" si="24">C41*100000/C43</f>
        <v>613.03261938999469</v>
      </c>
      <c r="D42" s="165">
        <f>D41*100000/D43</f>
        <v>606.62229336928135</v>
      </c>
      <c r="E42" s="165">
        <f t="shared" ref="E42:K42" si="25">E41*100000/E43</f>
        <v>614.28440451086453</v>
      </c>
      <c r="F42" s="165">
        <f t="shared" si="25"/>
        <v>597.90732436472342</v>
      </c>
      <c r="G42" s="165">
        <f t="shared" si="25"/>
        <v>606.7172264355363</v>
      </c>
      <c r="H42" s="165">
        <f t="shared" si="25"/>
        <v>608.89929742388756</v>
      </c>
      <c r="I42" s="165">
        <f t="shared" si="25"/>
        <v>607.59493670886081</v>
      </c>
      <c r="J42" s="165">
        <f t="shared" si="25"/>
        <v>605.63380281690138</v>
      </c>
      <c r="K42" s="165">
        <f t="shared" si="25"/>
        <v>619.04761904761904</v>
      </c>
    </row>
    <row r="43" spans="1:11">
      <c r="A43" s="4" t="s">
        <v>101</v>
      </c>
      <c r="B43" s="162">
        <v>13213</v>
      </c>
      <c r="C43" s="162">
        <v>13213</v>
      </c>
      <c r="D43" s="163">
        <v>11869</v>
      </c>
      <c r="E43" s="163">
        <v>10907</v>
      </c>
      <c r="F43" s="163">
        <v>10035</v>
      </c>
      <c r="G43" s="163">
        <v>9230</v>
      </c>
      <c r="H43" s="163">
        <v>8540</v>
      </c>
      <c r="I43" s="163">
        <v>7900</v>
      </c>
      <c r="J43" s="163">
        <v>7100</v>
      </c>
      <c r="K43" s="163">
        <v>6300</v>
      </c>
    </row>
    <row r="44" spans="1:11">
      <c r="A44" s="6" t="s">
        <v>13</v>
      </c>
      <c r="B44" s="162">
        <v>183</v>
      </c>
      <c r="C44" s="162">
        <v>159</v>
      </c>
      <c r="D44" s="166">
        <v>182</v>
      </c>
      <c r="E44" s="167">
        <v>180</v>
      </c>
      <c r="F44" s="167">
        <v>181</v>
      </c>
      <c r="G44" s="167">
        <v>179</v>
      </c>
      <c r="H44" s="167">
        <v>178</v>
      </c>
      <c r="I44" s="167">
        <v>176</v>
      </c>
      <c r="J44" s="167">
        <v>175</v>
      </c>
      <c r="K44" s="167">
        <v>174</v>
      </c>
    </row>
    <row r="45" spans="1:11">
      <c r="A45" s="4" t="s">
        <v>266</v>
      </c>
      <c r="B45" s="165">
        <f>B44*100000/B46</f>
        <v>731.56106336198286</v>
      </c>
      <c r="C45" s="165">
        <f t="shared" ref="C45" si="26">C44*100000/C46</f>
        <v>635.61862882270634</v>
      </c>
      <c r="D45" s="165">
        <f>D44*100000/D46</f>
        <v>746.05451936872305</v>
      </c>
      <c r="E45" s="165">
        <f t="shared" ref="E45:K45" si="27">E44*100000/E46</f>
        <v>742.91138718065133</v>
      </c>
      <c r="F45" s="165">
        <f t="shared" si="27"/>
        <v>751.50508615320734</v>
      </c>
      <c r="G45" s="165">
        <f t="shared" si="27"/>
        <v>747.70258980785297</v>
      </c>
      <c r="H45" s="165">
        <f t="shared" si="27"/>
        <v>748.21353509878099</v>
      </c>
      <c r="I45" s="165">
        <f t="shared" si="27"/>
        <v>745.76271186440681</v>
      </c>
      <c r="J45" s="165">
        <f t="shared" si="27"/>
        <v>746.26865671641792</v>
      </c>
      <c r="K45" s="165">
        <f t="shared" si="27"/>
        <v>746.78111587982835</v>
      </c>
    </row>
    <row r="46" spans="1:11">
      <c r="A46" s="4" t="s">
        <v>101</v>
      </c>
      <c r="B46" s="162">
        <v>25015</v>
      </c>
      <c r="C46" s="162">
        <v>25015</v>
      </c>
      <c r="D46" s="164">
        <v>24395</v>
      </c>
      <c r="E46" s="163">
        <v>24229</v>
      </c>
      <c r="F46" s="163">
        <v>24085</v>
      </c>
      <c r="G46" s="167">
        <v>23940</v>
      </c>
      <c r="H46" s="167">
        <v>23790</v>
      </c>
      <c r="I46" s="167">
        <v>23600</v>
      </c>
      <c r="J46" s="167">
        <v>23450</v>
      </c>
      <c r="K46" s="167">
        <v>23300</v>
      </c>
    </row>
    <row r="47" spans="1:11">
      <c r="A47" s="6" t="s">
        <v>14</v>
      </c>
      <c r="B47" s="162">
        <v>18</v>
      </c>
      <c r="C47" s="162">
        <v>18</v>
      </c>
      <c r="D47" s="163">
        <v>24</v>
      </c>
      <c r="E47" s="163">
        <v>23</v>
      </c>
      <c r="F47" s="163">
        <v>22</v>
      </c>
      <c r="G47" s="167">
        <v>22</v>
      </c>
      <c r="H47" s="167">
        <v>20</v>
      </c>
      <c r="I47" s="167">
        <v>20</v>
      </c>
      <c r="J47" s="167">
        <v>20</v>
      </c>
      <c r="K47" s="167">
        <v>19</v>
      </c>
    </row>
    <row r="48" spans="1:11">
      <c r="A48" s="4" t="s">
        <v>266</v>
      </c>
      <c r="B48" s="165">
        <f>B47*100000/B49</f>
        <v>329.24821657216023</v>
      </c>
      <c r="C48" s="165">
        <f t="shared" ref="C48" si="28">C47*100000/C49</f>
        <v>329.24821657216023</v>
      </c>
      <c r="D48" s="165">
        <f>D47*100000/D49</f>
        <v>444.3621551564525</v>
      </c>
      <c r="E48" s="165">
        <f t="shared" ref="E48:K48" si="29">E47*100000/E49</f>
        <v>424.90301126916683</v>
      </c>
      <c r="F48" s="165">
        <f t="shared" si="29"/>
        <v>403.66972477064218</v>
      </c>
      <c r="G48" s="165">
        <f t="shared" si="29"/>
        <v>401.45985401459853</v>
      </c>
      <c r="H48" s="165">
        <f t="shared" si="29"/>
        <v>363.63636363636363</v>
      </c>
      <c r="I48" s="165">
        <f t="shared" si="29"/>
        <v>361.01083032490976</v>
      </c>
      <c r="J48" s="165">
        <f t="shared" si="29"/>
        <v>360.36036036036035</v>
      </c>
      <c r="K48" s="165">
        <f t="shared" si="29"/>
        <v>341.72661870503595</v>
      </c>
    </row>
    <row r="49" spans="1:11">
      <c r="A49" s="4" t="s">
        <v>101</v>
      </c>
      <c r="B49" s="162">
        <v>5467</v>
      </c>
      <c r="C49" s="162">
        <v>5467</v>
      </c>
      <c r="D49" s="163">
        <v>5401</v>
      </c>
      <c r="E49" s="163">
        <v>5413</v>
      </c>
      <c r="F49" s="163">
        <v>5450</v>
      </c>
      <c r="G49" s="167">
        <v>5480</v>
      </c>
      <c r="H49" s="167">
        <v>5500</v>
      </c>
      <c r="I49" s="167">
        <v>5540</v>
      </c>
      <c r="J49" s="167">
        <v>5550</v>
      </c>
      <c r="K49" s="167">
        <v>5560</v>
      </c>
    </row>
    <row r="50" spans="1:11">
      <c r="A50" s="6" t="s">
        <v>15</v>
      </c>
      <c r="B50" s="162">
        <v>230</v>
      </c>
      <c r="C50" s="162">
        <v>207</v>
      </c>
      <c r="D50" s="163">
        <v>234</v>
      </c>
      <c r="E50" s="167">
        <v>234</v>
      </c>
      <c r="F50" s="167">
        <v>235</v>
      </c>
      <c r="G50" s="163">
        <v>234</v>
      </c>
      <c r="H50" s="163">
        <v>233</v>
      </c>
      <c r="I50" s="163">
        <v>231</v>
      </c>
      <c r="J50" s="163">
        <v>231</v>
      </c>
      <c r="K50" s="163">
        <v>230</v>
      </c>
    </row>
    <row r="51" spans="1:11">
      <c r="A51" s="4" t="s">
        <v>266</v>
      </c>
      <c r="B51" s="165">
        <f>B50*100000/B52</f>
        <v>858.27300544816774</v>
      </c>
      <c r="C51" s="165">
        <f t="shared" ref="C51" si="30">C50*100000/C52</f>
        <v>772.44570490335104</v>
      </c>
      <c r="D51" s="165">
        <f>D50*100000/D52</f>
        <v>868.75812140337848</v>
      </c>
      <c r="E51" s="165">
        <f t="shared" ref="E51:K51" si="31">E50*100000/E52</f>
        <v>867.75940072684125</v>
      </c>
      <c r="F51" s="165">
        <f t="shared" si="31"/>
        <v>868.76155268022183</v>
      </c>
      <c r="G51" s="165">
        <f t="shared" si="31"/>
        <v>866.66666666666663</v>
      </c>
      <c r="H51" s="165">
        <f t="shared" si="31"/>
        <v>866.1710037174721</v>
      </c>
      <c r="I51" s="165">
        <f t="shared" si="31"/>
        <v>861.94029850746267</v>
      </c>
      <c r="J51" s="165">
        <f t="shared" si="31"/>
        <v>861.94029850746267</v>
      </c>
      <c r="K51" s="165">
        <f t="shared" si="31"/>
        <v>858.20895522388059</v>
      </c>
    </row>
    <row r="52" spans="1:11">
      <c r="A52" s="4" t="s">
        <v>101</v>
      </c>
      <c r="B52" s="162">
        <v>26798</v>
      </c>
      <c r="C52" s="162">
        <v>26798</v>
      </c>
      <c r="D52" s="163">
        <v>26935</v>
      </c>
      <c r="E52" s="163">
        <v>26966</v>
      </c>
      <c r="F52" s="163">
        <v>27050</v>
      </c>
      <c r="G52" s="163">
        <v>27000</v>
      </c>
      <c r="H52" s="163">
        <v>26900</v>
      </c>
      <c r="I52" s="163">
        <v>26800</v>
      </c>
      <c r="J52" s="163">
        <v>26800</v>
      </c>
      <c r="K52" s="163">
        <v>26800</v>
      </c>
    </row>
    <row r="53" spans="1:11">
      <c r="A53" s="6" t="s">
        <v>16</v>
      </c>
      <c r="B53" s="162">
        <v>88</v>
      </c>
      <c r="C53" s="162">
        <v>100</v>
      </c>
      <c r="D53" s="163">
        <v>97</v>
      </c>
      <c r="E53" s="167">
        <v>97</v>
      </c>
      <c r="F53" s="167">
        <v>98</v>
      </c>
      <c r="G53" s="163">
        <v>96</v>
      </c>
      <c r="H53" s="163">
        <v>95</v>
      </c>
      <c r="I53" s="163">
        <v>93</v>
      </c>
      <c r="J53" s="163">
        <v>91</v>
      </c>
      <c r="K53" s="163">
        <v>89</v>
      </c>
    </row>
    <row r="54" spans="1:11">
      <c r="A54" s="4" t="s">
        <v>266</v>
      </c>
      <c r="B54" s="165">
        <f>B53*100000/B55</f>
        <v>624.11347517730496</v>
      </c>
      <c r="C54" s="165">
        <f t="shared" ref="C54" si="32">C53*100000/C55</f>
        <v>709.21985815602841</v>
      </c>
      <c r="D54" s="165">
        <f>D53*100000/D55</f>
        <v>720.9751746692433</v>
      </c>
      <c r="E54" s="165">
        <f t="shared" ref="E54:K54" si="33">E53*100000/E55</f>
        <v>733.73676248108927</v>
      </c>
      <c r="F54" s="165">
        <f t="shared" si="33"/>
        <v>752.68817204301081</v>
      </c>
      <c r="G54" s="165">
        <f t="shared" si="33"/>
        <v>748.53801169590645</v>
      </c>
      <c r="H54" s="165">
        <f t="shared" si="33"/>
        <v>742.1875</v>
      </c>
      <c r="I54" s="165">
        <f t="shared" si="33"/>
        <v>744</v>
      </c>
      <c r="J54" s="165">
        <f t="shared" si="33"/>
        <v>745.90163934426232</v>
      </c>
      <c r="K54" s="165">
        <f t="shared" si="33"/>
        <v>741.66666666666663</v>
      </c>
    </row>
    <row r="55" spans="1:11">
      <c r="A55" s="4" t="s">
        <v>101</v>
      </c>
      <c r="B55" s="162">
        <v>14100</v>
      </c>
      <c r="C55" s="162">
        <v>14100</v>
      </c>
      <c r="D55" s="163">
        <v>13454</v>
      </c>
      <c r="E55" s="163">
        <v>13220</v>
      </c>
      <c r="F55" s="163">
        <v>13020</v>
      </c>
      <c r="G55" s="163">
        <v>12825</v>
      </c>
      <c r="H55" s="163">
        <v>12800</v>
      </c>
      <c r="I55" s="163">
        <v>12500</v>
      </c>
      <c r="J55" s="163">
        <v>12200</v>
      </c>
      <c r="K55" s="163">
        <v>12000</v>
      </c>
    </row>
    <row r="56" spans="1:11">
      <c r="A56" s="6" t="s">
        <v>17</v>
      </c>
      <c r="B56" s="162">
        <v>238</v>
      </c>
      <c r="C56" s="162">
        <v>246</v>
      </c>
      <c r="D56" s="163">
        <v>285</v>
      </c>
      <c r="E56" s="167">
        <v>284</v>
      </c>
      <c r="F56" s="167">
        <v>284</v>
      </c>
      <c r="G56" s="163">
        <v>279</v>
      </c>
      <c r="H56" s="163">
        <v>278</v>
      </c>
      <c r="I56" s="163">
        <v>273</v>
      </c>
      <c r="J56" s="163">
        <v>270</v>
      </c>
      <c r="K56" s="163">
        <v>267</v>
      </c>
    </row>
    <row r="57" spans="1:11">
      <c r="A57" s="4" t="s">
        <v>266</v>
      </c>
      <c r="B57" s="165">
        <f>B56*100000/B58</f>
        <v>509.98542898774321</v>
      </c>
      <c r="C57" s="165">
        <f t="shared" ref="C57" si="34">C56*100000/C58</f>
        <v>527.1277963486757</v>
      </c>
      <c r="D57" s="165">
        <f>D56*100000/D58</f>
        <v>638.45516252604227</v>
      </c>
      <c r="E57" s="165">
        <f t="shared" ref="E57:K57" si="35">E56*100000/E58</f>
        <v>647.41149383363347</v>
      </c>
      <c r="F57" s="165">
        <f t="shared" si="35"/>
        <v>658.77986546044997</v>
      </c>
      <c r="G57" s="165">
        <f t="shared" si="35"/>
        <v>658.64022662889522</v>
      </c>
      <c r="H57" s="165">
        <f t="shared" si="35"/>
        <v>667.78765313475856</v>
      </c>
      <c r="I57" s="165">
        <f t="shared" si="35"/>
        <v>667.48166259168704</v>
      </c>
      <c r="J57" s="165">
        <f t="shared" si="35"/>
        <v>671.64179104477614</v>
      </c>
      <c r="K57" s="165">
        <f t="shared" si="35"/>
        <v>675.94936708860757</v>
      </c>
    </row>
    <row r="58" spans="1:11">
      <c r="A58" s="4" t="s">
        <v>101</v>
      </c>
      <c r="B58" s="162">
        <v>46668</v>
      </c>
      <c r="C58" s="162">
        <v>46668</v>
      </c>
      <c r="D58" s="163">
        <v>44639</v>
      </c>
      <c r="E58" s="163">
        <v>43867</v>
      </c>
      <c r="F58" s="163">
        <v>43110</v>
      </c>
      <c r="G58" s="163">
        <v>42360</v>
      </c>
      <c r="H58" s="163">
        <v>41630</v>
      </c>
      <c r="I58" s="163">
        <v>40900</v>
      </c>
      <c r="J58" s="163">
        <v>40200</v>
      </c>
      <c r="K58" s="163">
        <v>39500</v>
      </c>
    </row>
    <row r="59" spans="1:11">
      <c r="A59" s="6" t="s">
        <v>18</v>
      </c>
      <c r="B59" s="162">
        <v>130</v>
      </c>
      <c r="C59" s="162">
        <v>143</v>
      </c>
      <c r="D59" s="163">
        <v>128</v>
      </c>
      <c r="E59" s="167">
        <v>126</v>
      </c>
      <c r="F59" s="167">
        <v>126</v>
      </c>
      <c r="G59" s="163">
        <v>127</v>
      </c>
      <c r="H59" s="163">
        <v>127</v>
      </c>
      <c r="I59" s="163">
        <v>127</v>
      </c>
      <c r="J59" s="163">
        <v>128</v>
      </c>
      <c r="K59" s="163">
        <v>128</v>
      </c>
    </row>
    <row r="60" spans="1:11">
      <c r="A60" s="4" t="s">
        <v>266</v>
      </c>
      <c r="B60" s="165">
        <f>B59*100000/B61</f>
        <v>791.81386283347547</v>
      </c>
      <c r="C60" s="165">
        <f t="shared" ref="C60" si="36">C59*100000/C61</f>
        <v>870.99524911682295</v>
      </c>
      <c r="D60" s="165">
        <f>D59*100000/D61</f>
        <v>749.89747495459608</v>
      </c>
      <c r="E60" s="165">
        <f t="shared" ref="E60:K60" si="37">E59*100000/E61</f>
        <v>750</v>
      </c>
      <c r="F60" s="165">
        <f t="shared" si="37"/>
        <v>745.56213017751475</v>
      </c>
      <c r="G60" s="165">
        <f t="shared" si="37"/>
        <v>747.05882352941171</v>
      </c>
      <c r="H60" s="165">
        <f t="shared" si="37"/>
        <v>744.86803519061584</v>
      </c>
      <c r="I60" s="165">
        <f t="shared" si="37"/>
        <v>742.69005847953213</v>
      </c>
      <c r="J60" s="165">
        <f t="shared" si="37"/>
        <v>744.18604651162786</v>
      </c>
      <c r="K60" s="165">
        <f t="shared" si="37"/>
        <v>739.88439306358384</v>
      </c>
    </row>
    <row r="61" spans="1:11">
      <c r="A61" s="4" t="s">
        <v>101</v>
      </c>
      <c r="B61" s="162">
        <v>16418</v>
      </c>
      <c r="C61" s="162">
        <v>16418</v>
      </c>
      <c r="D61" s="163">
        <v>17069</v>
      </c>
      <c r="E61" s="163">
        <v>16800</v>
      </c>
      <c r="F61" s="163">
        <v>16900</v>
      </c>
      <c r="G61" s="163">
        <v>17000</v>
      </c>
      <c r="H61" s="163">
        <v>17050</v>
      </c>
      <c r="I61" s="163">
        <v>17100</v>
      </c>
      <c r="J61" s="163">
        <v>17200</v>
      </c>
      <c r="K61" s="163">
        <v>17300</v>
      </c>
    </row>
    <row r="62" spans="1:11">
      <c r="A62" s="6" t="s">
        <v>19</v>
      </c>
      <c r="B62" s="162">
        <v>132</v>
      </c>
      <c r="C62" s="162">
        <v>131</v>
      </c>
      <c r="D62" s="163">
        <v>152</v>
      </c>
      <c r="E62" s="167">
        <v>152</v>
      </c>
      <c r="F62" s="167">
        <v>150</v>
      </c>
      <c r="G62" s="163">
        <v>148</v>
      </c>
      <c r="H62" s="163">
        <v>146</v>
      </c>
      <c r="I62" s="163">
        <v>144</v>
      </c>
      <c r="J62" s="163">
        <v>142</v>
      </c>
      <c r="K62" s="163">
        <v>141</v>
      </c>
    </row>
    <row r="63" spans="1:11">
      <c r="A63" s="4" t="s">
        <v>266</v>
      </c>
      <c r="B63" s="165">
        <f>B62*100000/B64</f>
        <v>580.2197802197802</v>
      </c>
      <c r="C63" s="165">
        <f t="shared" ref="C63" si="38">C62*100000/C64</f>
        <v>575.82417582417577</v>
      </c>
      <c r="D63" s="165">
        <f>D62*100000/D64</f>
        <v>688.28110849483789</v>
      </c>
      <c r="E63" s="165">
        <f t="shared" ref="E63:K63" si="39">E62*100000/E64</f>
        <v>694.06392694063925</v>
      </c>
      <c r="F63" s="165">
        <f t="shared" si="39"/>
        <v>690.28992176714223</v>
      </c>
      <c r="G63" s="165">
        <f t="shared" si="39"/>
        <v>686.77494199535965</v>
      </c>
      <c r="H63" s="165">
        <f t="shared" si="39"/>
        <v>683.04093567251459</v>
      </c>
      <c r="I63" s="165">
        <f t="shared" si="39"/>
        <v>682.46445497630327</v>
      </c>
      <c r="J63" s="165">
        <f t="shared" si="39"/>
        <v>679.42583732057415</v>
      </c>
      <c r="K63" s="165">
        <f t="shared" si="39"/>
        <v>681.15942028985512</v>
      </c>
    </row>
    <row r="64" spans="1:11">
      <c r="A64" s="4" t="s">
        <v>101</v>
      </c>
      <c r="B64" s="162">
        <v>22750</v>
      </c>
      <c r="C64" s="162">
        <v>22750</v>
      </c>
      <c r="D64" s="163">
        <v>22084</v>
      </c>
      <c r="E64" s="163">
        <v>21900</v>
      </c>
      <c r="F64" s="163">
        <v>21730</v>
      </c>
      <c r="G64" s="163">
        <v>21550</v>
      </c>
      <c r="H64" s="163">
        <v>21375</v>
      </c>
      <c r="I64" s="163">
        <v>21100</v>
      </c>
      <c r="J64" s="163">
        <v>20900</v>
      </c>
      <c r="K64" s="163">
        <v>20700</v>
      </c>
    </row>
    <row r="65" spans="1:11">
      <c r="A65" s="6" t="s">
        <v>20</v>
      </c>
      <c r="B65" s="162">
        <v>127</v>
      </c>
      <c r="C65" s="162">
        <v>124</v>
      </c>
      <c r="D65" s="163">
        <v>134</v>
      </c>
      <c r="E65" s="167">
        <v>130</v>
      </c>
      <c r="F65" s="167">
        <v>129</v>
      </c>
      <c r="G65" s="163">
        <v>128</v>
      </c>
      <c r="H65" s="163">
        <v>126</v>
      </c>
      <c r="I65" s="163">
        <v>126</v>
      </c>
      <c r="J65" s="163">
        <v>125</v>
      </c>
      <c r="K65" s="163">
        <v>123</v>
      </c>
    </row>
    <row r="66" spans="1:11">
      <c r="A66" s="4" t="s">
        <v>266</v>
      </c>
      <c r="B66" s="165">
        <f>B65*100000/B67</f>
        <v>686.07854789044347</v>
      </c>
      <c r="C66" s="165">
        <f t="shared" ref="C66" si="40">C65*100000/C67</f>
        <v>669.87196801901575</v>
      </c>
      <c r="D66" s="165">
        <f>D65*100000/D67</f>
        <v>739.47353898791459</v>
      </c>
      <c r="E66" s="165">
        <f t="shared" ref="E66:K66" si="41">E65*100000/E67</f>
        <v>721.98156170165498</v>
      </c>
      <c r="F66" s="165">
        <f t="shared" si="41"/>
        <v>721.0732252655115</v>
      </c>
      <c r="G66" s="165">
        <f t="shared" si="41"/>
        <v>719.91001124859395</v>
      </c>
      <c r="H66" s="165">
        <f t="shared" si="41"/>
        <v>713.07300509337858</v>
      </c>
      <c r="I66" s="165">
        <f t="shared" si="41"/>
        <v>720</v>
      </c>
      <c r="J66" s="165">
        <f t="shared" si="41"/>
        <v>722.54335260115602</v>
      </c>
      <c r="K66" s="165">
        <f t="shared" si="41"/>
        <v>715.11627906976742</v>
      </c>
    </row>
    <row r="67" spans="1:11">
      <c r="A67" s="4" t="s">
        <v>101</v>
      </c>
      <c r="B67" s="162">
        <v>18511</v>
      </c>
      <c r="C67" s="162">
        <v>18511</v>
      </c>
      <c r="D67" s="163">
        <v>18121</v>
      </c>
      <c r="E67" s="163">
        <v>18006</v>
      </c>
      <c r="F67" s="163">
        <v>17890</v>
      </c>
      <c r="G67" s="163">
        <v>17780</v>
      </c>
      <c r="H67" s="163">
        <v>17670</v>
      </c>
      <c r="I67" s="163">
        <v>17500</v>
      </c>
      <c r="J67" s="163">
        <v>17300</v>
      </c>
      <c r="K67" s="163">
        <v>17200</v>
      </c>
    </row>
    <row r="68" spans="1:11">
      <c r="A68" s="6" t="s">
        <v>21</v>
      </c>
      <c r="B68" s="172">
        <f>B5+B8+B11+B14+B17+B20+B23+B26+B29+B32+B35+B38+B41+B44+B47+B50+B53+B56+B59+B62+B65</f>
        <v>3494</v>
      </c>
      <c r="C68" s="172">
        <f t="shared" ref="C68:K68" si="42">C5+C8+C11+C14+C17+C20+C23+C26+C29+C32+C35+C38+C41+C44+C47+C50+C53+C56+C59+C62+C65</f>
        <v>3465</v>
      </c>
      <c r="D68" s="172">
        <f t="shared" si="42"/>
        <v>3626</v>
      </c>
      <c r="E68" s="172">
        <f t="shared" si="42"/>
        <v>3587</v>
      </c>
      <c r="F68" s="172">
        <f t="shared" si="42"/>
        <v>3554</v>
      </c>
      <c r="G68" s="172">
        <f t="shared" si="42"/>
        <v>3520</v>
      </c>
      <c r="H68" s="172">
        <f t="shared" si="42"/>
        <v>3497</v>
      </c>
      <c r="I68" s="172">
        <f t="shared" si="42"/>
        <v>3463</v>
      </c>
      <c r="J68" s="172">
        <f t="shared" si="42"/>
        <v>3436</v>
      </c>
      <c r="K68" s="172">
        <f t="shared" si="42"/>
        <v>3408</v>
      </c>
    </row>
    <row r="69" spans="1:11">
      <c r="A69" s="4" t="s">
        <v>266</v>
      </c>
      <c r="B69" s="165">
        <f>B68*100000/B70</f>
        <v>643.0880003533855</v>
      </c>
      <c r="C69" s="165">
        <f t="shared" ref="C69:K69" si="43">C68*100000/C70</f>
        <v>637.75040676144272</v>
      </c>
      <c r="D69" s="165">
        <f t="shared" si="43"/>
        <v>682.64140429088877</v>
      </c>
      <c r="E69" s="165">
        <f t="shared" si="43"/>
        <v>682.22061192545209</v>
      </c>
      <c r="F69" s="165">
        <f t="shared" si="43"/>
        <v>682.96245051692995</v>
      </c>
      <c r="G69" s="165">
        <f t="shared" si="43"/>
        <v>681.51676202092949</v>
      </c>
      <c r="H69" s="165">
        <f t="shared" si="43"/>
        <v>683.09453348569639</v>
      </c>
      <c r="I69" s="165">
        <f t="shared" si="43"/>
        <v>683.7927493878841</v>
      </c>
      <c r="J69" s="165">
        <f t="shared" si="43"/>
        <v>685.41791342509475</v>
      </c>
      <c r="K69" s="165">
        <f t="shared" si="43"/>
        <v>687.3184898354308</v>
      </c>
    </row>
    <row r="70" spans="1:11">
      <c r="A70" s="4" t="s">
        <v>101</v>
      </c>
      <c r="B70" s="162">
        <f>B7+B10+B13+B16+B19+B22+B25+B28+B31+B34+B37+B40+B43+B46+B49+B52+B55+B58+B61+B64+B67</f>
        <v>543316</v>
      </c>
      <c r="C70" s="162">
        <f t="shared" ref="C70:K70" si="44">C7+C10+C13+C16+C19+C22+C25+C28+C31+C34+C37+C40+C43+C46+C49+C52+C55+C58+C61+C64+C67</f>
        <v>543316</v>
      </c>
      <c r="D70" s="162">
        <f t="shared" si="44"/>
        <v>531172</v>
      </c>
      <c r="E70" s="162">
        <f t="shared" si="44"/>
        <v>525783</v>
      </c>
      <c r="F70" s="162">
        <f t="shared" si="44"/>
        <v>520380</v>
      </c>
      <c r="G70" s="162">
        <f t="shared" si="44"/>
        <v>516495</v>
      </c>
      <c r="H70" s="162">
        <f t="shared" si="44"/>
        <v>511935</v>
      </c>
      <c r="I70" s="162">
        <f t="shared" si="44"/>
        <v>506440</v>
      </c>
      <c r="J70" s="162">
        <f t="shared" si="44"/>
        <v>501300</v>
      </c>
      <c r="K70" s="162">
        <f t="shared" si="44"/>
        <v>495840</v>
      </c>
    </row>
    <row r="71" spans="1:11">
      <c r="A71" s="6" t="s">
        <v>22</v>
      </c>
      <c r="B71" s="609">
        <v>378</v>
      </c>
      <c r="C71" s="609">
        <v>376</v>
      </c>
      <c r="D71" s="610">
        <v>397</v>
      </c>
      <c r="E71" s="610">
        <v>401</v>
      </c>
      <c r="F71" s="610">
        <v>403</v>
      </c>
      <c r="G71" s="173">
        <v>407</v>
      </c>
      <c r="H71" s="173">
        <v>409</v>
      </c>
      <c r="I71" s="173">
        <v>413</v>
      </c>
      <c r="J71" s="173">
        <v>415</v>
      </c>
      <c r="K71" s="173">
        <v>416</v>
      </c>
    </row>
    <row r="72" spans="1:11">
      <c r="A72" s="4" t="s">
        <v>266</v>
      </c>
      <c r="B72" s="165">
        <f>B71*100000/B73</f>
        <v>505.29355149181907</v>
      </c>
      <c r="C72" s="165">
        <f t="shared" ref="C72" si="45">C71*100000/C73</f>
        <v>477.05444256949642</v>
      </c>
      <c r="D72" s="165">
        <f>D71*100000/D73</f>
        <v>487.16438423403525</v>
      </c>
      <c r="E72" s="165">
        <f t="shared" ref="E72:K72" si="46">E71*100000/E73</f>
        <v>492.465644073833</v>
      </c>
      <c r="F72" s="165">
        <f t="shared" si="46"/>
        <v>493.60034294812908</v>
      </c>
      <c r="G72" s="165">
        <f t="shared" si="46"/>
        <v>493.96800737917812</v>
      </c>
      <c r="H72" s="165">
        <f t="shared" si="46"/>
        <v>491.8525644880043</v>
      </c>
      <c r="I72" s="165">
        <f t="shared" si="46"/>
        <v>496.40019711775381</v>
      </c>
      <c r="J72" s="165">
        <f t="shared" si="46"/>
        <v>498.85803582161316</v>
      </c>
      <c r="K72" s="165">
        <f t="shared" si="46"/>
        <v>500.06010337780981</v>
      </c>
    </row>
    <row r="73" spans="1:11">
      <c r="A73" s="4" t="s">
        <v>101</v>
      </c>
      <c r="B73" s="610">
        <v>74808</v>
      </c>
      <c r="C73" s="610">
        <v>78817</v>
      </c>
      <c r="D73" s="610">
        <v>81492</v>
      </c>
      <c r="E73" s="610">
        <v>81427</v>
      </c>
      <c r="F73" s="610">
        <v>81645</v>
      </c>
      <c r="G73" s="173">
        <v>82394</v>
      </c>
      <c r="H73" s="173">
        <v>83155</v>
      </c>
      <c r="I73" s="173">
        <v>83199</v>
      </c>
      <c r="J73" s="173">
        <v>83190</v>
      </c>
      <c r="K73" s="173">
        <v>83190</v>
      </c>
    </row>
    <row r="74" spans="1:11">
      <c r="A74" s="6" t="s">
        <v>23</v>
      </c>
      <c r="B74" s="609">
        <v>451</v>
      </c>
      <c r="C74" s="609">
        <v>451</v>
      </c>
      <c r="D74" s="183">
        <v>415</v>
      </c>
      <c r="E74" s="183">
        <v>414</v>
      </c>
      <c r="F74" s="183">
        <v>426</v>
      </c>
      <c r="G74" s="174">
        <v>433</v>
      </c>
      <c r="H74" s="174">
        <v>438</v>
      </c>
      <c r="I74" s="174">
        <v>444</v>
      </c>
      <c r="J74" s="174">
        <v>448</v>
      </c>
      <c r="K74" s="174">
        <v>452</v>
      </c>
    </row>
    <row r="75" spans="1:11">
      <c r="A75" s="4" t="s">
        <v>266</v>
      </c>
      <c r="B75" s="165">
        <f>B74*100000/B76</f>
        <v>562.28805106722518</v>
      </c>
      <c r="C75" s="165">
        <f t="shared" ref="C75" si="47">C74*100000/C76</f>
        <v>562.77920586987443</v>
      </c>
      <c r="D75" s="165">
        <f>D74*100000/D76</f>
        <v>492.64592409691471</v>
      </c>
      <c r="E75" s="165">
        <f t="shared" ref="E75:K75" si="48">E74*100000/E76</f>
        <v>475.79644187008688</v>
      </c>
      <c r="F75" s="165">
        <f t="shared" si="48"/>
        <v>484.98372003005534</v>
      </c>
      <c r="G75" s="165">
        <f t="shared" si="48"/>
        <v>495.55942135140083</v>
      </c>
      <c r="H75" s="165">
        <f t="shared" si="48"/>
        <v>503.00886581836556</v>
      </c>
      <c r="I75" s="165">
        <f t="shared" si="48"/>
        <v>496.92777759124334</v>
      </c>
      <c r="J75" s="165">
        <f t="shared" si="48"/>
        <v>494.33391814801331</v>
      </c>
      <c r="K75" s="165">
        <f t="shared" si="48"/>
        <v>488.90763755935575</v>
      </c>
    </row>
    <row r="76" spans="1:11">
      <c r="A76" s="4" t="s">
        <v>101</v>
      </c>
      <c r="B76" s="609">
        <v>80208</v>
      </c>
      <c r="C76" s="609">
        <v>80138</v>
      </c>
      <c r="D76" s="610">
        <v>84239</v>
      </c>
      <c r="E76" s="610">
        <v>87012</v>
      </c>
      <c r="F76" s="610">
        <v>87838</v>
      </c>
      <c r="G76" s="173">
        <v>87376</v>
      </c>
      <c r="H76" s="173">
        <v>87076</v>
      </c>
      <c r="I76" s="173">
        <v>89349</v>
      </c>
      <c r="J76" s="173">
        <v>90627</v>
      </c>
      <c r="K76" s="173">
        <v>92451</v>
      </c>
    </row>
    <row r="77" spans="1:11">
      <c r="A77" s="6" t="s">
        <v>24</v>
      </c>
      <c r="B77" s="609">
        <v>328</v>
      </c>
      <c r="C77" s="609">
        <v>326</v>
      </c>
      <c r="D77" s="613">
        <v>330</v>
      </c>
      <c r="E77" s="613">
        <v>328</v>
      </c>
      <c r="F77" s="613">
        <v>325</v>
      </c>
      <c r="G77" s="173">
        <v>325</v>
      </c>
      <c r="H77" s="173">
        <v>319</v>
      </c>
      <c r="I77" s="173">
        <v>318</v>
      </c>
      <c r="J77" s="174">
        <v>317</v>
      </c>
      <c r="K77" s="174">
        <v>313</v>
      </c>
    </row>
    <row r="78" spans="1:11">
      <c r="A78" s="4" t="s">
        <v>266</v>
      </c>
      <c r="B78" s="165">
        <f>B77*100000/B79</f>
        <v>470.71655114019603</v>
      </c>
      <c r="C78" s="165">
        <f>C77*100000/C79</f>
        <v>467.84632826738994</v>
      </c>
      <c r="D78" s="165">
        <f>D77*100000/D79</f>
        <v>478.10150239775146</v>
      </c>
      <c r="E78" s="165">
        <f t="shared" ref="E78:K78" si="49">E77*100000/E79</f>
        <v>485.37942464780394</v>
      </c>
      <c r="F78" s="165">
        <f t="shared" si="49"/>
        <v>481.49574802216364</v>
      </c>
      <c r="G78" s="165">
        <f t="shared" si="49"/>
        <v>476.20443089907394</v>
      </c>
      <c r="H78" s="165">
        <f t="shared" si="49"/>
        <v>464.97390898755214</v>
      </c>
      <c r="I78" s="165">
        <f t="shared" si="49"/>
        <v>463.51631052677607</v>
      </c>
      <c r="J78" s="165">
        <f t="shared" si="49"/>
        <v>462.11259803492811</v>
      </c>
      <c r="K78" s="165">
        <f t="shared" si="49"/>
        <v>456.28152424268927</v>
      </c>
    </row>
    <row r="79" spans="1:11">
      <c r="A79" s="4" t="s">
        <v>101</v>
      </c>
      <c r="B79" s="609">
        <v>69681</v>
      </c>
      <c r="C79" s="609">
        <v>69681</v>
      </c>
      <c r="D79" s="610">
        <v>69023</v>
      </c>
      <c r="E79" s="610">
        <v>67576</v>
      </c>
      <c r="F79" s="610">
        <v>67498</v>
      </c>
      <c r="G79" s="173">
        <v>68248</v>
      </c>
      <c r="H79" s="173">
        <v>68606</v>
      </c>
      <c r="I79" s="173">
        <v>68606</v>
      </c>
      <c r="J79" s="173">
        <v>68598</v>
      </c>
      <c r="K79" s="173">
        <v>68598</v>
      </c>
    </row>
    <row r="80" spans="1:11">
      <c r="A80" s="6" t="s">
        <v>25</v>
      </c>
      <c r="B80" s="609">
        <v>189</v>
      </c>
      <c r="C80" s="609">
        <v>190</v>
      </c>
      <c r="D80" s="610">
        <v>203</v>
      </c>
      <c r="E80" s="610">
        <v>203</v>
      </c>
      <c r="F80" s="610">
        <v>203</v>
      </c>
      <c r="G80" s="174">
        <v>206</v>
      </c>
      <c r="H80" s="174">
        <v>202</v>
      </c>
      <c r="I80" s="174">
        <v>201</v>
      </c>
      <c r="J80" s="174">
        <v>201</v>
      </c>
      <c r="K80" s="174">
        <v>201</v>
      </c>
    </row>
    <row r="81" spans="1:11">
      <c r="A81" s="4" t="s">
        <v>266</v>
      </c>
      <c r="B81" s="165">
        <f>B80*100000/B82</f>
        <v>438.74921651925621</v>
      </c>
      <c r="C81" s="165">
        <f t="shared" ref="C81" si="50">C80*100000/C82</f>
        <v>445.48651817116058</v>
      </c>
      <c r="D81" s="165">
        <f>D80*100000/D82</f>
        <v>455.74962956310895</v>
      </c>
      <c r="E81" s="165">
        <f t="shared" ref="E81:K81" si="51">E80*100000/E82</f>
        <v>446.98888032588354</v>
      </c>
      <c r="F81" s="165">
        <f t="shared" si="51"/>
        <v>440.02254302683485</v>
      </c>
      <c r="G81" s="165">
        <f t="shared" si="51"/>
        <v>439.38230526405596</v>
      </c>
      <c r="H81" s="165">
        <f t="shared" si="51"/>
        <v>430.41912595086404</v>
      </c>
      <c r="I81" s="165">
        <f t="shared" si="51"/>
        <v>428.28833819863206</v>
      </c>
      <c r="J81" s="165">
        <f t="shared" si="51"/>
        <v>428.36135796943927</v>
      </c>
      <c r="K81" s="165">
        <f t="shared" si="51"/>
        <v>428.36135796943927</v>
      </c>
    </row>
    <row r="82" spans="1:11">
      <c r="A82" s="4" t="s">
        <v>101</v>
      </c>
      <c r="B82" s="609">
        <v>43077</v>
      </c>
      <c r="C82" s="609">
        <v>42650</v>
      </c>
      <c r="D82" s="610">
        <v>44542</v>
      </c>
      <c r="E82" s="610">
        <v>45415</v>
      </c>
      <c r="F82" s="610">
        <v>46134</v>
      </c>
      <c r="G82" s="174">
        <v>46884</v>
      </c>
      <c r="H82" s="174">
        <v>46931</v>
      </c>
      <c r="I82" s="174">
        <v>46931</v>
      </c>
      <c r="J82" s="174">
        <v>46923</v>
      </c>
      <c r="K82" s="174">
        <v>46923</v>
      </c>
    </row>
    <row r="83" spans="1:11">
      <c r="A83" s="6" t="s">
        <v>26</v>
      </c>
      <c r="B83" s="609">
        <v>120</v>
      </c>
      <c r="C83" s="609">
        <v>122</v>
      </c>
      <c r="D83" s="183">
        <v>150</v>
      </c>
      <c r="E83" s="183">
        <v>160</v>
      </c>
      <c r="F83" s="183">
        <v>165</v>
      </c>
      <c r="G83" s="173">
        <v>166</v>
      </c>
      <c r="H83" s="173">
        <v>170</v>
      </c>
      <c r="I83" s="173">
        <v>170</v>
      </c>
      <c r="J83" s="173">
        <v>170</v>
      </c>
      <c r="K83" s="173">
        <v>170</v>
      </c>
    </row>
    <row r="84" spans="1:11">
      <c r="A84" s="4" t="s">
        <v>266</v>
      </c>
      <c r="B84" s="165">
        <f>B83*100000/B85</f>
        <v>411.56497582055766</v>
      </c>
      <c r="C84" s="165">
        <f t="shared" ref="C84" si="52">C83*100000/C85</f>
        <v>400.28873285648666</v>
      </c>
      <c r="D84" s="165">
        <f>D83*100000/D85</f>
        <v>528.20621170504967</v>
      </c>
      <c r="E84" s="165">
        <f t="shared" ref="E84:K84" si="53">E83*100000/E85</f>
        <v>540.96088176623732</v>
      </c>
      <c r="F84" s="165">
        <f t="shared" si="53"/>
        <v>539.70953813947403</v>
      </c>
      <c r="G84" s="165">
        <f t="shared" si="53"/>
        <v>529.97892854862403</v>
      </c>
      <c r="H84" s="165">
        <f t="shared" si="53"/>
        <v>523.4151297761631</v>
      </c>
      <c r="I84" s="165">
        <f t="shared" si="53"/>
        <v>523.4151297761631</v>
      </c>
      <c r="J84" s="165">
        <f t="shared" si="53"/>
        <v>523.2862375719518</v>
      </c>
      <c r="K84" s="165">
        <f t="shared" si="53"/>
        <v>523.2862375719518</v>
      </c>
    </row>
    <row r="85" spans="1:11">
      <c r="A85" s="4" t="s">
        <v>101</v>
      </c>
      <c r="B85" s="609">
        <v>29157</v>
      </c>
      <c r="C85" s="609">
        <v>30478</v>
      </c>
      <c r="D85" s="610">
        <v>28398</v>
      </c>
      <c r="E85" s="610">
        <v>29577</v>
      </c>
      <c r="F85" s="610">
        <v>30572</v>
      </c>
      <c r="G85" s="173">
        <v>31322</v>
      </c>
      <c r="H85" s="173">
        <v>32479</v>
      </c>
      <c r="I85" s="173">
        <v>32479</v>
      </c>
      <c r="J85" s="173">
        <v>32487</v>
      </c>
      <c r="K85" s="173">
        <v>32487</v>
      </c>
    </row>
    <row r="86" spans="1:11">
      <c r="A86" s="6" t="s">
        <v>27</v>
      </c>
      <c r="B86" s="609">
        <v>598</v>
      </c>
      <c r="C86" s="609">
        <v>601</v>
      </c>
      <c r="D86" s="183">
        <v>527</v>
      </c>
      <c r="E86" s="183">
        <v>539</v>
      </c>
      <c r="F86" s="183">
        <v>540</v>
      </c>
      <c r="G86" s="173">
        <v>541</v>
      </c>
      <c r="H86" s="173">
        <v>541</v>
      </c>
      <c r="I86" s="173">
        <v>543</v>
      </c>
      <c r="J86" s="173">
        <v>543</v>
      </c>
      <c r="K86" s="173">
        <v>543</v>
      </c>
    </row>
    <row r="87" spans="1:11">
      <c r="A87" s="4" t="s">
        <v>266</v>
      </c>
      <c r="B87" s="165">
        <f>B86*100000/B88</f>
        <v>716.40789725896104</v>
      </c>
      <c r="C87" s="165">
        <f t="shared" ref="C87" si="54">C86*100000/C88</f>
        <v>693.7870847089788</v>
      </c>
      <c r="D87" s="165">
        <f>D86*100000/D88</f>
        <v>609.17108806972522</v>
      </c>
      <c r="E87" s="165">
        <f t="shared" ref="E87:K87" si="55">E86*100000/E88</f>
        <v>617.03662152416064</v>
      </c>
      <c r="F87" s="165">
        <f t="shared" si="55"/>
        <v>617.50277304486042</v>
      </c>
      <c r="G87" s="165">
        <f t="shared" si="55"/>
        <v>618.15148710565711</v>
      </c>
      <c r="H87" s="165">
        <f t="shared" si="55"/>
        <v>615.17818562234197</v>
      </c>
      <c r="I87" s="165">
        <f t="shared" si="55"/>
        <v>616.20517476168857</v>
      </c>
      <c r="J87" s="165">
        <f t="shared" si="55"/>
        <v>616.39403811880629</v>
      </c>
      <c r="K87" s="165">
        <f t="shared" si="55"/>
        <v>616.42202772196299</v>
      </c>
    </row>
    <row r="88" spans="1:11">
      <c r="A88" s="4" t="s">
        <v>101</v>
      </c>
      <c r="B88" s="609">
        <v>83472</v>
      </c>
      <c r="C88" s="609">
        <v>86626</v>
      </c>
      <c r="D88" s="610">
        <v>86511</v>
      </c>
      <c r="E88" s="610">
        <v>87353</v>
      </c>
      <c r="F88" s="610">
        <v>87449</v>
      </c>
      <c r="G88" s="173">
        <v>87519</v>
      </c>
      <c r="H88" s="173">
        <v>87942</v>
      </c>
      <c r="I88" s="173">
        <v>88120</v>
      </c>
      <c r="J88" s="173">
        <v>88093</v>
      </c>
      <c r="K88" s="173">
        <v>88089</v>
      </c>
    </row>
    <row r="89" spans="1:11">
      <c r="A89" s="6" t="s">
        <v>28</v>
      </c>
      <c r="B89" s="172">
        <v>2229</v>
      </c>
      <c r="C89" s="172">
        <v>2223</v>
      </c>
      <c r="D89" s="172">
        <f>D71+D74+D77+D80+D83+D86</f>
        <v>2022</v>
      </c>
      <c r="E89" s="172">
        <f t="shared" ref="E89:K89" si="56">E71+E74+E77+E80+E83+E86</f>
        <v>2045</v>
      </c>
      <c r="F89" s="172">
        <f t="shared" si="56"/>
        <v>2062</v>
      </c>
      <c r="G89" s="172">
        <f t="shared" si="56"/>
        <v>2078</v>
      </c>
      <c r="H89" s="172">
        <f t="shared" si="56"/>
        <v>2079</v>
      </c>
      <c r="I89" s="172">
        <f t="shared" si="56"/>
        <v>2089</v>
      </c>
      <c r="J89" s="172">
        <f t="shared" si="56"/>
        <v>2094</v>
      </c>
      <c r="K89" s="172">
        <f t="shared" si="56"/>
        <v>2095</v>
      </c>
    </row>
    <row r="90" spans="1:11">
      <c r="A90" s="4" t="s">
        <v>266</v>
      </c>
      <c r="B90" s="165">
        <f>B89*100000/B91</f>
        <v>552.96178138535652</v>
      </c>
      <c r="C90" s="165">
        <f>C89*100000/C91</f>
        <v>551.47332436951444</v>
      </c>
      <c r="D90" s="165">
        <f>D89*100000/D91</f>
        <v>512.93108915412029</v>
      </c>
      <c r="E90" s="165">
        <f t="shared" ref="E90:K90" si="57">E89*100000/E91</f>
        <v>513.354754493423</v>
      </c>
      <c r="F90" s="165">
        <f t="shared" si="57"/>
        <v>514.04012604204058</v>
      </c>
      <c r="G90" s="165">
        <f t="shared" si="57"/>
        <v>514.68384591187964</v>
      </c>
      <c r="H90" s="165">
        <f t="shared" si="57"/>
        <v>511.83069950195596</v>
      </c>
      <c r="I90" s="165">
        <f t="shared" si="57"/>
        <v>511.15287116696521</v>
      </c>
      <c r="J90" s="165">
        <f t="shared" si="57"/>
        <v>510.83387409189157</v>
      </c>
      <c r="K90" s="165">
        <f t="shared" si="57"/>
        <v>508.81871481378937</v>
      </c>
    </row>
    <row r="91" spans="1:11">
      <c r="A91" s="4" t="s">
        <v>101</v>
      </c>
      <c r="B91" s="610">
        <v>403102</v>
      </c>
      <c r="C91" s="610">
        <v>403102</v>
      </c>
      <c r="D91" s="610">
        <v>394205</v>
      </c>
      <c r="E91" s="610">
        <v>398360</v>
      </c>
      <c r="F91" s="610">
        <v>401136</v>
      </c>
      <c r="G91" s="610">
        <v>403743</v>
      </c>
      <c r="H91" s="610">
        <v>406189</v>
      </c>
      <c r="I91" s="610">
        <v>408684</v>
      </c>
      <c r="J91" s="610">
        <v>409918</v>
      </c>
      <c r="K91" s="610">
        <v>411738</v>
      </c>
    </row>
    <row r="92" spans="1:11">
      <c r="A92" s="6" t="s">
        <v>29</v>
      </c>
      <c r="B92" s="172">
        <f t="shared" ref="B92:K92" si="58">B68+B89</f>
        <v>5723</v>
      </c>
      <c r="C92" s="172">
        <f t="shared" si="58"/>
        <v>5688</v>
      </c>
      <c r="D92" s="172">
        <f t="shared" si="58"/>
        <v>5648</v>
      </c>
      <c r="E92" s="172">
        <f t="shared" si="58"/>
        <v>5632</v>
      </c>
      <c r="F92" s="172">
        <f t="shared" si="58"/>
        <v>5616</v>
      </c>
      <c r="G92" s="172">
        <f t="shared" si="58"/>
        <v>5598</v>
      </c>
      <c r="H92" s="172">
        <f t="shared" si="58"/>
        <v>5576</v>
      </c>
      <c r="I92" s="172">
        <f t="shared" si="58"/>
        <v>5552</v>
      </c>
      <c r="J92" s="172">
        <f t="shared" si="58"/>
        <v>5530</v>
      </c>
      <c r="K92" s="172">
        <f t="shared" si="58"/>
        <v>5503</v>
      </c>
    </row>
    <row r="93" spans="1:11">
      <c r="A93" s="4" t="s">
        <v>101</v>
      </c>
      <c r="B93" s="162">
        <v>971391</v>
      </c>
      <c r="C93" s="162">
        <v>971391</v>
      </c>
      <c r="D93" s="163">
        <v>971700</v>
      </c>
      <c r="E93" s="163">
        <v>970300</v>
      </c>
      <c r="F93" s="163">
        <v>968200</v>
      </c>
      <c r="G93" s="163">
        <v>965800</v>
      </c>
      <c r="H93" s="163">
        <v>963000</v>
      </c>
      <c r="I93" s="163">
        <v>959800</v>
      </c>
      <c r="J93" s="163">
        <v>956300</v>
      </c>
      <c r="K93" s="163">
        <v>952500</v>
      </c>
    </row>
    <row r="94" spans="1:11" ht="27.75" customHeight="1">
      <c r="A94" s="176" t="s">
        <v>269</v>
      </c>
      <c r="B94" s="616">
        <v>598</v>
      </c>
      <c r="C94" s="616">
        <v>599</v>
      </c>
      <c r="D94" s="165">
        <f>D95*100000/D93</f>
        <v>591.84933621488119</v>
      </c>
      <c r="E94" s="165">
        <f>E95*100000/E93</f>
        <v>591.1573740080388</v>
      </c>
      <c r="F94" s="165">
        <f t="shared" ref="F94:K94" si="59">F95*100000/F93</f>
        <v>590.58045858293735</v>
      </c>
      <c r="G94" s="165">
        <f t="shared" si="59"/>
        <v>589.97722095671986</v>
      </c>
      <c r="H94" s="165">
        <f t="shared" si="59"/>
        <v>589.4080996884735</v>
      </c>
      <c r="I94" s="165">
        <f t="shared" si="59"/>
        <v>588.97687018128772</v>
      </c>
      <c r="J94" s="165">
        <f t="shared" si="59"/>
        <v>588.83195649900654</v>
      </c>
      <c r="K94" s="165">
        <f t="shared" si="59"/>
        <v>588.45144356955382</v>
      </c>
    </row>
    <row r="95" spans="1:11">
      <c r="A95" s="178" t="s">
        <v>267</v>
      </c>
      <c r="B95" s="179">
        <v>5809</v>
      </c>
      <c r="C95" s="179">
        <v>5819</v>
      </c>
      <c r="D95" s="179">
        <v>5751</v>
      </c>
      <c r="E95" s="179">
        <v>5736</v>
      </c>
      <c r="F95" s="179">
        <v>5718</v>
      </c>
      <c r="G95" s="179">
        <v>5698</v>
      </c>
      <c r="H95" s="179">
        <v>5676</v>
      </c>
      <c r="I95" s="179">
        <v>5653</v>
      </c>
      <c r="J95" s="179">
        <v>5631</v>
      </c>
      <c r="K95" s="179">
        <v>5605</v>
      </c>
    </row>
    <row r="96" spans="1:11">
      <c r="A96" s="654" t="s">
        <v>622</v>
      </c>
      <c r="B96" s="653">
        <v>597.9</v>
      </c>
      <c r="C96" s="653">
        <v>592.20000000000005</v>
      </c>
    </row>
  </sheetData>
  <mergeCells count="3">
    <mergeCell ref="B1:K1"/>
    <mergeCell ref="B3:C3"/>
    <mergeCell ref="D3:K3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</sheetPr>
  <dimension ref="A1:BA33"/>
  <sheetViews>
    <sheetView workbookViewId="0">
      <selection activeCell="D30" sqref="D30"/>
    </sheetView>
  </sheetViews>
  <sheetFormatPr defaultColWidth="9.140625" defaultRowHeight="15"/>
  <cols>
    <col min="1" max="1" width="6.42578125" style="22" customWidth="1"/>
    <col min="2" max="2" width="18.28515625" style="22" customWidth="1"/>
    <col min="3" max="3" width="13.7109375" style="22" customWidth="1"/>
    <col min="4" max="13" width="9.140625" style="22"/>
    <col min="14" max="14" width="4.7109375" style="22" customWidth="1"/>
    <col min="15" max="15" width="6" style="22" customWidth="1"/>
    <col min="16" max="16384" width="9.140625" style="22"/>
  </cols>
  <sheetData>
    <row r="1" spans="1:53" customFormat="1" ht="39" customHeight="1">
      <c r="A1" s="806" t="s">
        <v>197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53" s="444" customFormat="1" ht="31.5" customHeight="1" thickBot="1">
      <c r="A2" s="805" t="s">
        <v>401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</row>
    <row r="3" spans="1:53" ht="15.75" thickBot="1">
      <c r="A3" s="807" t="s">
        <v>106</v>
      </c>
      <c r="B3" s="807" t="s">
        <v>107</v>
      </c>
      <c r="C3" s="807" t="s">
        <v>153</v>
      </c>
      <c r="D3" s="810" t="s">
        <v>109</v>
      </c>
      <c r="E3" s="811"/>
      <c r="F3" s="811"/>
      <c r="G3" s="811"/>
      <c r="H3" s="811"/>
      <c r="I3" s="811"/>
      <c r="J3" s="811"/>
      <c r="K3" s="811"/>
      <c r="L3" s="811"/>
      <c r="M3" s="812"/>
    </row>
    <row r="4" spans="1:53" ht="22.5" customHeight="1" thickBot="1">
      <c r="A4" s="808"/>
      <c r="B4" s="809"/>
      <c r="C4" s="808"/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>
        <v>2017</v>
      </c>
      <c r="K4" s="23">
        <v>2018</v>
      </c>
      <c r="L4" s="23">
        <v>2019</v>
      </c>
      <c r="M4" s="23">
        <v>2020</v>
      </c>
    </row>
    <row r="5" spans="1:53" ht="9.7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53" ht="87.75" customHeight="1" thickBot="1">
      <c r="A6" s="33" t="s">
        <v>159</v>
      </c>
      <c r="B6" s="34" t="s">
        <v>160</v>
      </c>
      <c r="C6" s="32" t="s">
        <v>161</v>
      </c>
      <c r="D6" s="23">
        <v>4.5</v>
      </c>
      <c r="E6" s="23">
        <v>2.7</v>
      </c>
      <c r="F6" s="23">
        <v>3.3</v>
      </c>
      <c r="G6" s="23">
        <v>4</v>
      </c>
      <c r="H6" s="23">
        <v>4.8</v>
      </c>
      <c r="I6" s="23">
        <v>5.7</v>
      </c>
      <c r="J6" s="23">
        <v>6.5</v>
      </c>
      <c r="K6" s="23">
        <v>7.6</v>
      </c>
      <c r="L6" s="23">
        <v>8.6</v>
      </c>
      <c r="M6" s="23">
        <v>9.6999999999999993</v>
      </c>
    </row>
    <row r="7" spans="1:53">
      <c r="A7" s="26"/>
      <c r="B7" s="27"/>
      <c r="C7" s="28"/>
      <c r="D7" s="124">
        <f t="shared" ref="D7:M7" si="0">AVERAGE(D8:D29)</f>
        <v>4.4871120428949176</v>
      </c>
      <c r="E7" s="124">
        <f t="shared" si="0"/>
        <v>2.7855337154053115</v>
      </c>
      <c r="F7" s="124">
        <f t="shared" si="0"/>
        <v>3.3485424894730667</v>
      </c>
      <c r="G7" s="124">
        <f t="shared" si="0"/>
        <v>4.3145454545454545</v>
      </c>
      <c r="H7" s="124">
        <f t="shared" si="0"/>
        <v>4.833181818181818</v>
      </c>
      <c r="I7" s="124">
        <f t="shared" si="0"/>
        <v>5.6877272727272725</v>
      </c>
      <c r="J7" s="124">
        <f t="shared" si="0"/>
        <v>6.4863636363636354</v>
      </c>
      <c r="K7" s="124">
        <f t="shared" si="0"/>
        <v>7.6</v>
      </c>
      <c r="L7" s="124">
        <f t="shared" si="0"/>
        <v>8.6168181818181822</v>
      </c>
      <c r="M7" s="124">
        <f t="shared" si="0"/>
        <v>9.7331818181818175</v>
      </c>
    </row>
    <row r="8" spans="1:53">
      <c r="A8" s="30">
        <v>1</v>
      </c>
      <c r="B8" s="31" t="s">
        <v>0</v>
      </c>
      <c r="C8" s="31"/>
      <c r="D8" s="125">
        <f>2/N8*100</f>
        <v>10.526315789473683</v>
      </c>
      <c r="E8" s="125">
        <f>0/O8*100</f>
        <v>0</v>
      </c>
      <c r="F8" s="126">
        <v>0</v>
      </c>
      <c r="G8" s="126">
        <v>0</v>
      </c>
      <c r="H8" s="126">
        <v>5</v>
      </c>
      <c r="I8" s="126">
        <v>5</v>
      </c>
      <c r="J8" s="126">
        <v>5.5</v>
      </c>
      <c r="K8" s="126">
        <v>5.5</v>
      </c>
      <c r="L8" s="126">
        <v>6</v>
      </c>
      <c r="M8" s="126">
        <v>6.5</v>
      </c>
      <c r="N8" s="22">
        <v>19</v>
      </c>
      <c r="O8" s="22">
        <v>19</v>
      </c>
    </row>
    <row r="9" spans="1:53">
      <c r="A9" s="30">
        <v>2</v>
      </c>
      <c r="B9" s="31" t="s">
        <v>1</v>
      </c>
      <c r="C9" s="31"/>
      <c r="D9" s="125">
        <v>0</v>
      </c>
      <c r="E9" s="125">
        <f t="shared" ref="E9:E15" si="1">0/O9*100</f>
        <v>0</v>
      </c>
      <c r="F9" s="126">
        <f>0/O9*100</f>
        <v>0</v>
      </c>
      <c r="G9" s="126">
        <v>0</v>
      </c>
      <c r="H9" s="126">
        <v>0</v>
      </c>
      <c r="I9" s="126">
        <v>0</v>
      </c>
      <c r="J9" s="126">
        <v>10</v>
      </c>
      <c r="K9" s="126">
        <v>10</v>
      </c>
      <c r="L9" s="126">
        <v>12.5</v>
      </c>
      <c r="M9" s="126">
        <v>12.5</v>
      </c>
      <c r="N9" s="22">
        <v>7</v>
      </c>
      <c r="O9" s="22">
        <v>7</v>
      </c>
    </row>
    <row r="10" spans="1:53">
      <c r="A10" s="30">
        <v>3</v>
      </c>
      <c r="B10" s="31" t="s">
        <v>2</v>
      </c>
      <c r="C10" s="31"/>
      <c r="D10" s="125">
        <f>1/N10*100</f>
        <v>6.25</v>
      </c>
      <c r="E10" s="125">
        <f t="shared" si="1"/>
        <v>0</v>
      </c>
      <c r="F10" s="127">
        <v>6.25</v>
      </c>
      <c r="G10" s="127">
        <v>6.25</v>
      </c>
      <c r="H10" s="127">
        <v>8.5</v>
      </c>
      <c r="I10" s="125">
        <v>9.3000000000000007</v>
      </c>
      <c r="J10" s="125">
        <v>9.4</v>
      </c>
      <c r="K10" s="125">
        <v>9.4</v>
      </c>
      <c r="L10" s="125">
        <v>9.5</v>
      </c>
      <c r="M10" s="125">
        <v>9.5</v>
      </c>
      <c r="N10" s="22">
        <v>16</v>
      </c>
      <c r="O10" s="22">
        <v>16</v>
      </c>
    </row>
    <row r="11" spans="1:53">
      <c r="A11" s="30">
        <v>4</v>
      </c>
      <c r="B11" s="31" t="s">
        <v>3</v>
      </c>
      <c r="C11" s="31"/>
      <c r="D11" s="125">
        <v>0</v>
      </c>
      <c r="E11" s="125">
        <f t="shared" si="1"/>
        <v>0</v>
      </c>
      <c r="F11" s="127">
        <v>0</v>
      </c>
      <c r="G11" s="127">
        <v>12.5</v>
      </c>
      <c r="H11" s="127">
        <v>12.5</v>
      </c>
      <c r="I11" s="127">
        <v>25</v>
      </c>
      <c r="J11" s="127">
        <v>25</v>
      </c>
      <c r="K11" s="127">
        <v>37.5</v>
      </c>
      <c r="L11" s="127">
        <v>37.5</v>
      </c>
      <c r="M11" s="127">
        <v>50</v>
      </c>
      <c r="N11" s="22">
        <v>0</v>
      </c>
      <c r="O11" s="22">
        <v>2</v>
      </c>
    </row>
    <row r="12" spans="1:53">
      <c r="A12" s="30">
        <v>5</v>
      </c>
      <c r="B12" s="31" t="s">
        <v>4</v>
      </c>
      <c r="C12" s="31"/>
      <c r="D12" s="125">
        <v>0</v>
      </c>
      <c r="E12" s="125">
        <v>0</v>
      </c>
      <c r="F12" s="125">
        <v>0</v>
      </c>
      <c r="G12" s="125">
        <v>1.2</v>
      </c>
      <c r="H12" s="125">
        <v>1.2</v>
      </c>
      <c r="I12" s="125">
        <v>1.2</v>
      </c>
      <c r="J12" s="125">
        <v>2.4</v>
      </c>
      <c r="K12" s="125">
        <v>2.4</v>
      </c>
      <c r="L12" s="125">
        <v>2.4</v>
      </c>
      <c r="M12" s="125">
        <v>2.4</v>
      </c>
      <c r="N12" s="22">
        <v>0</v>
      </c>
      <c r="O12" s="22">
        <v>0</v>
      </c>
    </row>
    <row r="13" spans="1:53">
      <c r="A13" s="30"/>
      <c r="B13" s="31" t="s">
        <v>5</v>
      </c>
      <c r="C13" s="31"/>
      <c r="D13" s="125">
        <f>3/N13*100</f>
        <v>5.6603773584905666</v>
      </c>
      <c r="E13" s="125">
        <f t="shared" si="1"/>
        <v>0</v>
      </c>
      <c r="F13" s="127">
        <v>5.6</v>
      </c>
      <c r="G13" s="127">
        <v>5.6</v>
      </c>
      <c r="H13" s="127">
        <v>6.5</v>
      </c>
      <c r="I13" s="127">
        <v>6.5</v>
      </c>
      <c r="J13" s="127">
        <v>7</v>
      </c>
      <c r="K13" s="127">
        <v>7.5</v>
      </c>
      <c r="L13" s="125">
        <v>8</v>
      </c>
      <c r="M13" s="125">
        <v>8.1999999999999993</v>
      </c>
      <c r="N13" s="22">
        <v>53</v>
      </c>
      <c r="O13" s="22">
        <v>26</v>
      </c>
    </row>
    <row r="14" spans="1:53">
      <c r="A14" s="30">
        <v>7</v>
      </c>
      <c r="B14" s="31" t="s">
        <v>6</v>
      </c>
      <c r="C14" s="31"/>
      <c r="D14" s="125">
        <f>0/N14*100</f>
        <v>0</v>
      </c>
      <c r="E14" s="125">
        <f t="shared" si="1"/>
        <v>0</v>
      </c>
      <c r="F14" s="126">
        <f>0/O14*100</f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10</v>
      </c>
      <c r="L14" s="126">
        <v>10</v>
      </c>
      <c r="M14" s="126">
        <v>12.5</v>
      </c>
      <c r="N14" s="22">
        <v>6</v>
      </c>
      <c r="O14" s="22">
        <v>7</v>
      </c>
    </row>
    <row r="15" spans="1:53">
      <c r="A15" s="30">
        <v>8</v>
      </c>
      <c r="B15" s="31" t="s">
        <v>7</v>
      </c>
      <c r="C15" s="31"/>
      <c r="D15" s="125">
        <f>0/N15*100</f>
        <v>0</v>
      </c>
      <c r="E15" s="125">
        <f t="shared" si="1"/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22">
        <v>2</v>
      </c>
      <c r="O15" s="22">
        <v>3</v>
      </c>
    </row>
    <row r="16" spans="1:53">
      <c r="A16" s="30">
        <v>9</v>
      </c>
      <c r="B16" s="31" t="s">
        <v>8</v>
      </c>
      <c r="C16" s="31"/>
      <c r="D16" s="125">
        <f>6/N16*100</f>
        <v>11.76470588235294</v>
      </c>
      <c r="E16" s="125">
        <f>1/O16*100</f>
        <v>1.7543859649122806</v>
      </c>
      <c r="F16" s="126">
        <f>1/O16*100</f>
        <v>1.7543859649122806</v>
      </c>
      <c r="G16" s="126">
        <v>2.5</v>
      </c>
      <c r="H16" s="126">
        <v>2.5</v>
      </c>
      <c r="I16" s="126">
        <v>2.5</v>
      </c>
      <c r="J16" s="126">
        <v>3.5</v>
      </c>
      <c r="K16" s="126">
        <v>4</v>
      </c>
      <c r="L16" s="126">
        <v>4</v>
      </c>
      <c r="M16" s="126">
        <v>4.5</v>
      </c>
      <c r="N16" s="22">
        <v>51</v>
      </c>
      <c r="O16" s="22">
        <v>57</v>
      </c>
    </row>
    <row r="17" spans="1:15">
      <c r="A17" s="30">
        <v>10</v>
      </c>
      <c r="B17" s="31" t="s">
        <v>9</v>
      </c>
      <c r="C17" s="31"/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22">
        <v>0</v>
      </c>
      <c r="O17" s="22">
        <v>0</v>
      </c>
    </row>
    <row r="18" spans="1:15">
      <c r="A18" s="30">
        <v>11</v>
      </c>
      <c r="B18" s="31" t="s">
        <v>10</v>
      </c>
      <c r="C18" s="31"/>
      <c r="D18" s="125">
        <f>0/N18*100</f>
        <v>0</v>
      </c>
      <c r="E18" s="125">
        <f>0/O18*100</f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22">
        <v>6</v>
      </c>
      <c r="O18" s="22">
        <v>5</v>
      </c>
    </row>
    <row r="19" spans="1:15">
      <c r="A19" s="30">
        <v>12</v>
      </c>
      <c r="B19" s="31" t="s">
        <v>11</v>
      </c>
      <c r="C19" s="31"/>
      <c r="D19" s="125">
        <f>6/N19*100</f>
        <v>37.5</v>
      </c>
      <c r="E19" s="125">
        <f>0/O19*100</f>
        <v>0</v>
      </c>
      <c r="F19" s="127">
        <v>0</v>
      </c>
      <c r="G19" s="125">
        <v>3</v>
      </c>
      <c r="H19" s="125">
        <v>3.5</v>
      </c>
      <c r="I19" s="125">
        <v>4</v>
      </c>
      <c r="J19" s="127">
        <v>4.5</v>
      </c>
      <c r="K19" s="127">
        <v>5</v>
      </c>
      <c r="L19" s="125">
        <v>6</v>
      </c>
      <c r="M19" s="125">
        <v>7.5</v>
      </c>
      <c r="N19" s="22">
        <v>16</v>
      </c>
      <c r="O19" s="22">
        <v>6</v>
      </c>
    </row>
    <row r="20" spans="1:15">
      <c r="A20" s="30">
        <v>13</v>
      </c>
      <c r="B20" s="31" t="s">
        <v>12</v>
      </c>
      <c r="C20" s="31"/>
      <c r="D20" s="125">
        <f>2/N20*100</f>
        <v>20</v>
      </c>
      <c r="E20" s="125">
        <f>1/O20*100</f>
        <v>8.3333333333333321</v>
      </c>
      <c r="F20" s="126">
        <f>1/O20*100</f>
        <v>8.3333333333333321</v>
      </c>
      <c r="G20" s="126">
        <v>8.33</v>
      </c>
      <c r="H20" s="126">
        <v>8.33</v>
      </c>
      <c r="I20" s="126">
        <v>8.33</v>
      </c>
      <c r="J20" s="126">
        <v>8.33</v>
      </c>
      <c r="K20" s="126">
        <v>8.33</v>
      </c>
      <c r="L20" s="126">
        <v>8.33</v>
      </c>
      <c r="M20" s="126">
        <v>8.33</v>
      </c>
      <c r="N20" s="22">
        <v>10</v>
      </c>
      <c r="O20" s="22">
        <v>12</v>
      </c>
    </row>
    <row r="21" spans="1:15">
      <c r="A21" s="30">
        <v>14</v>
      </c>
      <c r="B21" s="31" t="s">
        <v>13</v>
      </c>
      <c r="C21" s="31"/>
      <c r="D21" s="125">
        <v>0</v>
      </c>
      <c r="E21" s="125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22">
        <v>0</v>
      </c>
      <c r="O21" s="22">
        <v>0</v>
      </c>
    </row>
    <row r="22" spans="1:15">
      <c r="A22" s="30">
        <v>15</v>
      </c>
      <c r="B22" s="31" t="s">
        <v>14</v>
      </c>
      <c r="C22" s="31"/>
      <c r="D22" s="125">
        <v>0</v>
      </c>
      <c r="E22" s="125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22">
        <v>0</v>
      </c>
      <c r="O22" s="22">
        <v>0</v>
      </c>
    </row>
    <row r="23" spans="1:15">
      <c r="A23" s="30">
        <v>16</v>
      </c>
      <c r="B23" s="31" t="s">
        <v>15</v>
      </c>
      <c r="C23" s="31"/>
      <c r="D23" s="125">
        <v>0</v>
      </c>
      <c r="E23" s="125">
        <f>0/O23*100</f>
        <v>0</v>
      </c>
      <c r="F23" s="125">
        <v>0</v>
      </c>
      <c r="G23" s="125">
        <v>1</v>
      </c>
      <c r="H23" s="127">
        <v>1</v>
      </c>
      <c r="I23" s="125">
        <v>2</v>
      </c>
      <c r="J23" s="125">
        <v>3</v>
      </c>
      <c r="K23" s="125">
        <v>3</v>
      </c>
      <c r="L23" s="125">
        <v>4</v>
      </c>
      <c r="M23" s="125">
        <v>5</v>
      </c>
      <c r="N23" s="22">
        <v>1</v>
      </c>
      <c r="O23" s="22">
        <v>1</v>
      </c>
    </row>
    <row r="24" spans="1:15">
      <c r="A24" s="30">
        <v>17</v>
      </c>
      <c r="B24" s="31" t="s">
        <v>16</v>
      </c>
      <c r="C24" s="31"/>
      <c r="D24" s="125">
        <v>0</v>
      </c>
      <c r="E24" s="125">
        <f>0/O24*100</f>
        <v>0</v>
      </c>
      <c r="F24" s="126">
        <f>0/O24*100</f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22">
        <v>8</v>
      </c>
      <c r="O24" s="22">
        <v>9</v>
      </c>
    </row>
    <row r="25" spans="1:15">
      <c r="A25" s="30">
        <v>18</v>
      </c>
      <c r="B25" s="31" t="s">
        <v>17</v>
      </c>
      <c r="C25" s="31"/>
      <c r="D25" s="125">
        <f>3/N25*100</f>
        <v>2.7777777777777777</v>
      </c>
      <c r="E25" s="125">
        <f>1/O25*100</f>
        <v>0.92592592592592582</v>
      </c>
      <c r="F25" s="127">
        <f>1/O25*100</f>
        <v>0.92592592592592582</v>
      </c>
      <c r="G25" s="127">
        <v>1.5</v>
      </c>
      <c r="H25" s="127">
        <v>3</v>
      </c>
      <c r="I25" s="127">
        <v>5</v>
      </c>
      <c r="J25" s="127">
        <v>6.5</v>
      </c>
      <c r="K25" s="127">
        <v>6.5</v>
      </c>
      <c r="L25" s="127">
        <v>10</v>
      </c>
      <c r="M25" s="125">
        <v>11.5</v>
      </c>
      <c r="N25" s="22">
        <v>108</v>
      </c>
      <c r="O25" s="22">
        <v>108</v>
      </c>
    </row>
    <row r="26" spans="1:15">
      <c r="A26" s="30">
        <v>19</v>
      </c>
      <c r="B26" s="31" t="s">
        <v>18</v>
      </c>
      <c r="C26" s="31"/>
      <c r="D26" s="125">
        <v>0</v>
      </c>
      <c r="E26" s="125">
        <v>50</v>
      </c>
      <c r="F26" s="127">
        <v>50</v>
      </c>
      <c r="G26" s="127">
        <v>50</v>
      </c>
      <c r="H26" s="127">
        <v>50</v>
      </c>
      <c r="I26" s="127">
        <v>50</v>
      </c>
      <c r="J26" s="127">
        <v>50</v>
      </c>
      <c r="K26" s="127">
        <v>50</v>
      </c>
      <c r="L26" s="127">
        <v>62.5</v>
      </c>
      <c r="M26" s="127">
        <v>65</v>
      </c>
      <c r="N26" s="22">
        <v>2</v>
      </c>
      <c r="O26" s="22">
        <v>1</v>
      </c>
    </row>
    <row r="27" spans="1:15">
      <c r="A27" s="30">
        <v>20</v>
      </c>
      <c r="B27" s="31" t="s">
        <v>19</v>
      </c>
      <c r="C27" s="31"/>
      <c r="D27" s="125">
        <v>0</v>
      </c>
      <c r="E27" s="125">
        <f>0/O27*100</f>
        <v>0</v>
      </c>
      <c r="F27" s="127">
        <v>0</v>
      </c>
      <c r="G27" s="127">
        <v>2.5</v>
      </c>
      <c r="H27" s="127">
        <v>3.5</v>
      </c>
      <c r="I27" s="127">
        <v>5.5</v>
      </c>
      <c r="J27" s="127">
        <v>6.5</v>
      </c>
      <c r="K27" s="127">
        <v>7</v>
      </c>
      <c r="L27" s="125">
        <v>7.5</v>
      </c>
      <c r="M27" s="125">
        <v>7.7</v>
      </c>
      <c r="N27" s="22">
        <v>5</v>
      </c>
      <c r="O27" s="22">
        <v>4</v>
      </c>
    </row>
    <row r="28" spans="1:15">
      <c r="A28" s="30">
        <v>21</v>
      </c>
      <c r="B28" s="31" t="s">
        <v>20</v>
      </c>
      <c r="C28" s="31"/>
      <c r="D28" s="125">
        <v>0</v>
      </c>
      <c r="E28" s="125">
        <f>0/O28*100</f>
        <v>0</v>
      </c>
      <c r="F28" s="126">
        <f>0/O28*100</f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22">
        <v>1</v>
      </c>
      <c r="O28" s="22">
        <v>1</v>
      </c>
    </row>
    <row r="29" spans="1:15">
      <c r="A29" s="30">
        <v>22</v>
      </c>
      <c r="B29" s="31" t="s">
        <v>155</v>
      </c>
      <c r="C29" s="31"/>
      <c r="D29" s="125">
        <f>15/N29*100</f>
        <v>4.2372881355932197</v>
      </c>
      <c r="E29" s="125">
        <f>1/O29*100</f>
        <v>0.26809651474530832</v>
      </c>
      <c r="F29" s="126">
        <f>3/O29*100</f>
        <v>0.80428954423592491</v>
      </c>
      <c r="G29" s="126">
        <v>0.54</v>
      </c>
      <c r="H29" s="126">
        <v>0.8</v>
      </c>
      <c r="I29" s="126">
        <v>0.8</v>
      </c>
      <c r="J29" s="126">
        <v>1.07</v>
      </c>
      <c r="K29" s="126">
        <v>1.07</v>
      </c>
      <c r="L29" s="126">
        <v>1.34</v>
      </c>
      <c r="M29" s="126">
        <v>3</v>
      </c>
      <c r="N29" s="22">
        <v>354</v>
      </c>
      <c r="O29" s="22">
        <v>373</v>
      </c>
    </row>
    <row r="30" spans="1:15">
      <c r="B30" s="44" t="s">
        <v>189</v>
      </c>
      <c r="D30" s="135">
        <v>4.5</v>
      </c>
      <c r="E30" s="135">
        <v>2.7</v>
      </c>
      <c r="F30" s="135">
        <v>3.3</v>
      </c>
      <c r="G30" s="135">
        <v>4</v>
      </c>
      <c r="H30" s="135">
        <v>4.8</v>
      </c>
      <c r="I30" s="135">
        <v>5.7</v>
      </c>
      <c r="J30" s="135">
        <v>6.5</v>
      </c>
      <c r="K30" s="135">
        <v>7.6</v>
      </c>
      <c r="L30" s="135">
        <v>8.6</v>
      </c>
      <c r="M30" s="135">
        <v>9.6999999999999993</v>
      </c>
    </row>
    <row r="33" spans="4:13">
      <c r="D33" s="635"/>
      <c r="E33" s="635"/>
      <c r="F33" s="635"/>
      <c r="G33" s="635"/>
      <c r="H33" s="635"/>
      <c r="I33" s="635"/>
      <c r="J33" s="635"/>
      <c r="K33" s="635"/>
      <c r="L33" s="635"/>
      <c r="M33" s="635"/>
    </row>
  </sheetData>
  <mergeCells count="6">
    <mergeCell ref="A1:M1"/>
    <mergeCell ref="A3:A4"/>
    <mergeCell ref="B3:B4"/>
    <mergeCell ref="C3:C4"/>
    <mergeCell ref="D3:M3"/>
    <mergeCell ref="A2:M2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</sheetPr>
  <dimension ref="A1:BA31"/>
  <sheetViews>
    <sheetView workbookViewId="0">
      <selection activeCell="N31" sqref="N31"/>
    </sheetView>
  </sheetViews>
  <sheetFormatPr defaultColWidth="9.140625" defaultRowHeight="15"/>
  <cols>
    <col min="1" max="1" width="6.42578125" style="22" customWidth="1"/>
    <col min="2" max="2" width="16.140625" style="22" customWidth="1"/>
    <col min="3" max="3" width="13.7109375" style="22" customWidth="1"/>
    <col min="4" max="4" width="9.140625" style="22"/>
    <col min="5" max="5" width="8.28515625" style="22" customWidth="1"/>
    <col min="6" max="6" width="9.140625" style="22"/>
    <col min="7" max="7" width="7.5703125" style="22" customWidth="1"/>
    <col min="8" max="8" width="8.42578125" style="22" customWidth="1"/>
    <col min="9" max="9" width="7.7109375" style="22" customWidth="1"/>
    <col min="10" max="10" width="7.5703125" style="22" customWidth="1"/>
    <col min="11" max="12" width="9.140625" style="22"/>
    <col min="13" max="13" width="7.42578125" style="22" customWidth="1"/>
    <col min="14" max="14" width="4.7109375" style="22" customWidth="1"/>
    <col min="15" max="15" width="6" style="22" customWidth="1"/>
    <col min="16" max="16384" width="9.140625" style="22"/>
  </cols>
  <sheetData>
    <row r="1" spans="1:53" customFormat="1" ht="48.75" customHeight="1">
      <c r="A1" s="806" t="s">
        <v>197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53" s="444" customFormat="1" ht="31.5" customHeight="1" thickBot="1">
      <c r="A2" s="805" t="s">
        <v>402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</row>
    <row r="3" spans="1:53" ht="15.75" thickBot="1">
      <c r="A3" s="807" t="s">
        <v>106</v>
      </c>
      <c r="B3" s="807" t="s">
        <v>107</v>
      </c>
      <c r="C3" s="807" t="s">
        <v>153</v>
      </c>
      <c r="D3" s="810" t="s">
        <v>109</v>
      </c>
      <c r="E3" s="811"/>
      <c r="F3" s="811"/>
      <c r="G3" s="811"/>
      <c r="H3" s="811"/>
      <c r="I3" s="811"/>
      <c r="J3" s="811"/>
      <c r="K3" s="811"/>
      <c r="L3" s="811"/>
      <c r="M3" s="812"/>
    </row>
    <row r="4" spans="1:53" ht="22.5" customHeight="1" thickBot="1">
      <c r="A4" s="808"/>
      <c r="B4" s="809"/>
      <c r="C4" s="808"/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>
        <v>2017</v>
      </c>
      <c r="K4" s="23">
        <v>2018</v>
      </c>
      <c r="L4" s="23">
        <v>2019</v>
      </c>
      <c r="M4" s="23">
        <v>2020</v>
      </c>
    </row>
    <row r="5" spans="1:53" ht="9.7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53" ht="70.5" customHeight="1">
      <c r="A6" s="813" t="s">
        <v>162</v>
      </c>
      <c r="B6" s="815" t="s">
        <v>163</v>
      </c>
      <c r="C6" s="817" t="s">
        <v>161</v>
      </c>
      <c r="D6" s="819">
        <v>2.6</v>
      </c>
      <c r="E6" s="819">
        <v>1.7</v>
      </c>
      <c r="F6" s="819">
        <v>2.4</v>
      </c>
      <c r="G6" s="819">
        <v>3.1</v>
      </c>
      <c r="H6" s="819">
        <v>3.8</v>
      </c>
      <c r="I6" s="819">
        <v>4.5</v>
      </c>
      <c r="J6" s="819">
        <v>5.2</v>
      </c>
      <c r="K6" s="819">
        <v>5.9</v>
      </c>
      <c r="L6" s="819">
        <v>6.6</v>
      </c>
      <c r="M6" s="819">
        <v>7.5</v>
      </c>
    </row>
    <row r="7" spans="1:53" ht="63" hidden="1" customHeight="1">
      <c r="A7" s="814"/>
      <c r="B7" s="816"/>
      <c r="C7" s="818"/>
      <c r="D7" s="820"/>
      <c r="E7" s="820"/>
      <c r="F7" s="821"/>
      <c r="G7" s="821"/>
      <c r="H7" s="821"/>
      <c r="I7" s="821"/>
      <c r="J7" s="821"/>
      <c r="K7" s="821"/>
      <c r="L7" s="821"/>
      <c r="M7" s="821"/>
    </row>
    <row r="8" spans="1:53" ht="14.25" customHeight="1">
      <c r="A8" s="35"/>
      <c r="B8" s="36"/>
      <c r="C8" s="134"/>
      <c r="D8" s="37">
        <f>AVERAGE(D9:D30)</f>
        <v>2.5917217694480246</v>
      </c>
      <c r="E8" s="37">
        <f>AVERAGE(E9:E30)</f>
        <v>1.7345476644192601</v>
      </c>
      <c r="F8" s="37">
        <f t="shared" ref="F8:M8" si="0">AVERAGE(F9:F30)</f>
        <v>2.4245454545454548</v>
      </c>
      <c r="G8" s="37">
        <f t="shared" si="0"/>
        <v>3.1363636363636362</v>
      </c>
      <c r="H8" s="37">
        <f t="shared" si="0"/>
        <v>3.8227272727272723</v>
      </c>
      <c r="I8" s="37">
        <f t="shared" si="0"/>
        <v>4.5318181818181813</v>
      </c>
      <c r="J8" s="37">
        <f t="shared" si="0"/>
        <v>5.2181818181818178</v>
      </c>
      <c r="K8" s="37">
        <f t="shared" si="0"/>
        <v>5.9363636363636365</v>
      </c>
      <c r="L8" s="37">
        <f t="shared" si="0"/>
        <v>6.6</v>
      </c>
      <c r="M8" s="37">
        <f t="shared" si="0"/>
        <v>7.6181818181818182</v>
      </c>
    </row>
    <row r="9" spans="1:53">
      <c r="A9" s="30">
        <v>1</v>
      </c>
      <c r="B9" s="31" t="s">
        <v>0</v>
      </c>
      <c r="C9" s="122"/>
      <c r="D9" s="128">
        <v>0</v>
      </c>
      <c r="E9" s="131">
        <v>0</v>
      </c>
      <c r="F9" s="132">
        <v>1</v>
      </c>
      <c r="G9" s="132">
        <v>5</v>
      </c>
      <c r="H9" s="132">
        <v>5</v>
      </c>
      <c r="I9" s="132">
        <v>7</v>
      </c>
      <c r="J9" s="132">
        <v>10</v>
      </c>
      <c r="K9" s="132">
        <v>10</v>
      </c>
      <c r="L9" s="132">
        <v>12</v>
      </c>
      <c r="M9" s="132">
        <v>15</v>
      </c>
      <c r="N9" s="22">
        <v>19</v>
      </c>
      <c r="O9" s="22">
        <v>19</v>
      </c>
    </row>
    <row r="10" spans="1:53">
      <c r="A10" s="30">
        <v>2</v>
      </c>
      <c r="B10" s="31" t="s">
        <v>1</v>
      </c>
      <c r="C10" s="122"/>
      <c r="D10" s="128">
        <v>0</v>
      </c>
      <c r="E10" s="131">
        <v>0</v>
      </c>
      <c r="F10" s="132">
        <v>0</v>
      </c>
      <c r="G10" s="132">
        <v>0</v>
      </c>
      <c r="H10" s="132">
        <v>1</v>
      </c>
      <c r="I10" s="132">
        <v>3</v>
      </c>
      <c r="J10" s="132">
        <v>5</v>
      </c>
      <c r="K10" s="132">
        <v>5</v>
      </c>
      <c r="L10" s="132">
        <v>7</v>
      </c>
      <c r="M10" s="132">
        <v>10</v>
      </c>
      <c r="N10" s="22">
        <v>7</v>
      </c>
      <c r="O10" s="22">
        <v>7</v>
      </c>
    </row>
    <row r="11" spans="1:53">
      <c r="A11" s="30">
        <v>3</v>
      </c>
      <c r="B11" s="31" t="s">
        <v>2</v>
      </c>
      <c r="C11" s="122"/>
      <c r="D11" s="128">
        <v>0</v>
      </c>
      <c r="E11" s="131">
        <v>0</v>
      </c>
      <c r="F11" s="133">
        <v>2.5</v>
      </c>
      <c r="G11" s="133">
        <v>3.2</v>
      </c>
      <c r="H11" s="131">
        <v>3.4</v>
      </c>
      <c r="I11" s="131">
        <v>3.6</v>
      </c>
      <c r="J11" s="131">
        <v>3.6</v>
      </c>
      <c r="K11" s="131">
        <v>3.8</v>
      </c>
      <c r="L11" s="131">
        <v>3.8</v>
      </c>
      <c r="M11" s="131">
        <v>3.9</v>
      </c>
      <c r="N11" s="22">
        <v>16</v>
      </c>
      <c r="O11" s="22">
        <v>16</v>
      </c>
    </row>
    <row r="12" spans="1:53">
      <c r="A12" s="30">
        <v>4</v>
      </c>
      <c r="B12" s="31" t="s">
        <v>3</v>
      </c>
      <c r="C12" s="122"/>
      <c r="D12" s="128">
        <v>0</v>
      </c>
      <c r="E12" s="131">
        <v>0</v>
      </c>
      <c r="F12" s="133">
        <v>8</v>
      </c>
      <c r="G12" s="133">
        <v>10</v>
      </c>
      <c r="H12" s="133">
        <v>12.5</v>
      </c>
      <c r="I12" s="133">
        <v>15</v>
      </c>
      <c r="J12" s="133">
        <v>17</v>
      </c>
      <c r="K12" s="133">
        <v>20</v>
      </c>
      <c r="L12" s="133">
        <v>23</v>
      </c>
      <c r="M12" s="131">
        <v>25</v>
      </c>
      <c r="N12" s="22">
        <v>0</v>
      </c>
      <c r="O12" s="22">
        <v>2</v>
      </c>
    </row>
    <row r="13" spans="1:53">
      <c r="A13" s="30">
        <v>5</v>
      </c>
      <c r="B13" s="31" t="s">
        <v>4</v>
      </c>
      <c r="C13" s="122"/>
      <c r="D13" s="128">
        <v>0</v>
      </c>
      <c r="E13" s="131">
        <v>0</v>
      </c>
      <c r="F13" s="131">
        <v>0</v>
      </c>
      <c r="G13" s="131">
        <v>1.2</v>
      </c>
      <c r="H13" s="131">
        <v>1.2</v>
      </c>
      <c r="I13" s="131">
        <v>1.2</v>
      </c>
      <c r="J13" s="131">
        <v>1.2</v>
      </c>
      <c r="K13" s="131">
        <v>1.2</v>
      </c>
      <c r="L13" s="131">
        <v>1.2</v>
      </c>
      <c r="M13" s="131">
        <v>1.2</v>
      </c>
      <c r="N13" s="22">
        <v>0</v>
      </c>
      <c r="O13" s="22">
        <v>0</v>
      </c>
    </row>
    <row r="14" spans="1:53">
      <c r="A14" s="30">
        <v>6</v>
      </c>
      <c r="B14" s="31" t="s">
        <v>5</v>
      </c>
      <c r="C14" s="122"/>
      <c r="D14" s="128">
        <f>3/N14*100</f>
        <v>5.6603773584905666</v>
      </c>
      <c r="E14" s="131">
        <v>0</v>
      </c>
      <c r="F14" s="131">
        <v>2.8</v>
      </c>
      <c r="G14" s="131">
        <v>3</v>
      </c>
      <c r="H14" s="131">
        <v>3.2</v>
      </c>
      <c r="I14" s="131">
        <v>3.5</v>
      </c>
      <c r="J14" s="131">
        <v>3.8</v>
      </c>
      <c r="K14" s="131">
        <v>4</v>
      </c>
      <c r="L14" s="131">
        <v>4.2</v>
      </c>
      <c r="M14" s="131">
        <v>4.5</v>
      </c>
      <c r="N14" s="22">
        <v>53</v>
      </c>
      <c r="O14" s="22">
        <v>26</v>
      </c>
    </row>
    <row r="15" spans="1:53">
      <c r="A15" s="30">
        <v>7</v>
      </c>
      <c r="B15" s="31" t="s">
        <v>6</v>
      </c>
      <c r="C15" s="122"/>
      <c r="D15" s="128">
        <v>0</v>
      </c>
      <c r="E15" s="131">
        <v>0</v>
      </c>
      <c r="F15" s="132">
        <v>0</v>
      </c>
      <c r="G15" s="132">
        <v>0</v>
      </c>
      <c r="H15" s="132">
        <v>3</v>
      </c>
      <c r="I15" s="132">
        <v>5</v>
      </c>
      <c r="J15" s="132">
        <v>5</v>
      </c>
      <c r="K15" s="132">
        <v>7</v>
      </c>
      <c r="L15" s="132">
        <v>7</v>
      </c>
      <c r="M15" s="132">
        <v>7.5</v>
      </c>
      <c r="N15" s="22">
        <v>6</v>
      </c>
      <c r="O15" s="22">
        <v>7</v>
      </c>
    </row>
    <row r="16" spans="1:53">
      <c r="A16" s="30">
        <v>8</v>
      </c>
      <c r="B16" s="31" t="s">
        <v>7</v>
      </c>
      <c r="C16" s="122"/>
      <c r="D16" s="128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22">
        <v>2</v>
      </c>
      <c r="O16" s="22">
        <v>3</v>
      </c>
    </row>
    <row r="17" spans="1:15">
      <c r="A17" s="30">
        <v>9</v>
      </c>
      <c r="B17" s="31" t="s">
        <v>8</v>
      </c>
      <c r="C17" s="122"/>
      <c r="D17" s="128">
        <v>0</v>
      </c>
      <c r="E17" s="128">
        <f>1/O17*100</f>
        <v>1.7543859649122806</v>
      </c>
      <c r="F17" s="132">
        <v>1.75</v>
      </c>
      <c r="G17" s="132">
        <v>3.5</v>
      </c>
      <c r="H17" s="132">
        <v>3.5</v>
      </c>
      <c r="I17" s="132">
        <v>7</v>
      </c>
      <c r="J17" s="132">
        <v>7</v>
      </c>
      <c r="K17" s="132">
        <v>10</v>
      </c>
      <c r="L17" s="132">
        <v>10</v>
      </c>
      <c r="M17" s="132">
        <v>15</v>
      </c>
      <c r="N17" s="22">
        <v>51</v>
      </c>
      <c r="O17" s="22">
        <v>57</v>
      </c>
    </row>
    <row r="18" spans="1:15">
      <c r="A18" s="30">
        <v>10</v>
      </c>
      <c r="B18" s="31" t="s">
        <v>9</v>
      </c>
      <c r="C18" s="122"/>
      <c r="D18" s="128">
        <v>0</v>
      </c>
      <c r="E18" s="128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22">
        <v>0</v>
      </c>
      <c r="O18" s="22">
        <v>0</v>
      </c>
    </row>
    <row r="19" spans="1:15">
      <c r="A19" s="30">
        <v>11</v>
      </c>
      <c r="B19" s="31" t="s">
        <v>10</v>
      </c>
      <c r="C19" s="122"/>
      <c r="D19" s="128">
        <f>2/N19*100</f>
        <v>33.333333333333329</v>
      </c>
      <c r="E19" s="128">
        <f>0/O19*100</f>
        <v>0</v>
      </c>
      <c r="F19" s="131">
        <v>0</v>
      </c>
      <c r="G19" s="131">
        <v>0</v>
      </c>
      <c r="H19" s="131">
        <v>0</v>
      </c>
      <c r="I19" s="131">
        <v>0</v>
      </c>
      <c r="J19" s="133">
        <v>1</v>
      </c>
      <c r="K19" s="133">
        <v>5</v>
      </c>
      <c r="L19" s="133">
        <v>5</v>
      </c>
      <c r="M19" s="133">
        <v>5</v>
      </c>
      <c r="N19" s="22">
        <v>6</v>
      </c>
      <c r="O19" s="22">
        <v>5</v>
      </c>
    </row>
    <row r="20" spans="1:15">
      <c r="A20" s="30">
        <v>12</v>
      </c>
      <c r="B20" s="31" t="s">
        <v>11</v>
      </c>
      <c r="C20" s="122"/>
      <c r="D20" s="128">
        <f>2/N20*100</f>
        <v>12.5</v>
      </c>
      <c r="E20" s="128">
        <f>1/O20*100</f>
        <v>14.285714285714285</v>
      </c>
      <c r="F20" s="133">
        <v>14.29</v>
      </c>
      <c r="G20" s="133">
        <v>15.5</v>
      </c>
      <c r="H20" s="133">
        <v>15.5</v>
      </c>
      <c r="I20" s="133">
        <v>16</v>
      </c>
      <c r="J20" s="133">
        <v>16</v>
      </c>
      <c r="K20" s="133">
        <v>17</v>
      </c>
      <c r="L20" s="133">
        <v>17</v>
      </c>
      <c r="M20" s="133">
        <v>20</v>
      </c>
      <c r="N20" s="22">
        <v>16</v>
      </c>
      <c r="O20" s="22">
        <v>7</v>
      </c>
    </row>
    <row r="21" spans="1:15">
      <c r="A21" s="30">
        <v>13</v>
      </c>
      <c r="B21" s="31" t="s">
        <v>12</v>
      </c>
      <c r="C21" s="122"/>
      <c r="D21" s="128">
        <v>0</v>
      </c>
      <c r="E21" s="128">
        <f>0/O21*100</f>
        <v>0</v>
      </c>
      <c r="F21" s="132">
        <v>0</v>
      </c>
      <c r="G21" s="132">
        <v>0</v>
      </c>
      <c r="H21" s="132">
        <v>1</v>
      </c>
      <c r="I21" s="132">
        <v>3</v>
      </c>
      <c r="J21" s="132">
        <v>3</v>
      </c>
      <c r="K21" s="132">
        <v>5</v>
      </c>
      <c r="L21" s="132">
        <v>5</v>
      </c>
      <c r="M21" s="132">
        <v>7</v>
      </c>
      <c r="N21" s="22">
        <v>10</v>
      </c>
      <c r="O21" s="22">
        <v>12</v>
      </c>
    </row>
    <row r="22" spans="1:15">
      <c r="A22" s="30">
        <v>14</v>
      </c>
      <c r="B22" s="31" t="s">
        <v>13</v>
      </c>
      <c r="C22" s="122"/>
      <c r="D22" s="128">
        <v>0</v>
      </c>
      <c r="E22" s="128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22">
        <v>0</v>
      </c>
      <c r="O22" s="22">
        <v>0</v>
      </c>
    </row>
    <row r="23" spans="1:15">
      <c r="A23" s="30">
        <v>15</v>
      </c>
      <c r="B23" s="31" t="s">
        <v>14</v>
      </c>
      <c r="C23" s="122"/>
      <c r="D23" s="128">
        <v>0</v>
      </c>
      <c r="E23" s="128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22">
        <v>0</v>
      </c>
      <c r="O23" s="22">
        <v>0</v>
      </c>
    </row>
    <row r="24" spans="1:15">
      <c r="A24" s="30">
        <v>16</v>
      </c>
      <c r="B24" s="31" t="s">
        <v>15</v>
      </c>
      <c r="C24" s="122"/>
      <c r="D24" s="128">
        <v>0</v>
      </c>
      <c r="E24" s="128">
        <f>0/O24*100</f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22">
        <v>1</v>
      </c>
      <c r="O24" s="22">
        <v>1</v>
      </c>
    </row>
    <row r="25" spans="1:15">
      <c r="A25" s="30">
        <v>17</v>
      </c>
      <c r="B25" s="31" t="s">
        <v>16</v>
      </c>
      <c r="C25" s="122"/>
      <c r="D25" s="128">
        <v>0</v>
      </c>
      <c r="E25" s="128">
        <f>0/O25*100</f>
        <v>0</v>
      </c>
      <c r="F25" s="132">
        <v>0</v>
      </c>
      <c r="G25" s="132">
        <v>1</v>
      </c>
      <c r="H25" s="132">
        <v>5</v>
      </c>
      <c r="I25" s="132">
        <v>5</v>
      </c>
      <c r="J25" s="132">
        <v>7</v>
      </c>
      <c r="K25" s="132">
        <v>7</v>
      </c>
      <c r="L25" s="132">
        <v>10</v>
      </c>
      <c r="M25" s="132">
        <v>10</v>
      </c>
      <c r="N25" s="22">
        <v>8</v>
      </c>
      <c r="O25" s="22">
        <v>9</v>
      </c>
    </row>
    <row r="26" spans="1:15">
      <c r="A26" s="30">
        <v>18</v>
      </c>
      <c r="B26" s="31" t="s">
        <v>17</v>
      </c>
      <c r="C26" s="122"/>
      <c r="D26" s="128">
        <f>2/N26*100</f>
        <v>1.8518518518518516</v>
      </c>
      <c r="E26" s="128">
        <f>2/O26*100</f>
        <v>1.8518518518518516</v>
      </c>
      <c r="F26" s="133">
        <v>2.5</v>
      </c>
      <c r="G26" s="131">
        <v>5.6</v>
      </c>
      <c r="H26" s="131">
        <v>5.9</v>
      </c>
      <c r="I26" s="131">
        <v>6.5</v>
      </c>
      <c r="J26" s="131">
        <v>7.2</v>
      </c>
      <c r="K26" s="131">
        <v>7.6</v>
      </c>
      <c r="L26" s="131">
        <v>8</v>
      </c>
      <c r="M26" s="131">
        <v>8.5</v>
      </c>
      <c r="N26" s="22">
        <v>108</v>
      </c>
      <c r="O26" s="22">
        <v>108</v>
      </c>
    </row>
    <row r="27" spans="1:15">
      <c r="A27" s="30">
        <v>19</v>
      </c>
      <c r="B27" s="31" t="s">
        <v>18</v>
      </c>
      <c r="C27" s="122"/>
      <c r="D27" s="128">
        <v>0</v>
      </c>
      <c r="E27" s="128">
        <f>0/O27*100</f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22">
        <v>2</v>
      </c>
      <c r="O27" s="22">
        <v>1</v>
      </c>
    </row>
    <row r="28" spans="1:15">
      <c r="A28" s="30">
        <v>20</v>
      </c>
      <c r="B28" s="31" t="s">
        <v>19</v>
      </c>
      <c r="C28" s="122"/>
      <c r="D28" s="128">
        <v>0</v>
      </c>
      <c r="E28" s="128">
        <f>1/O28*100</f>
        <v>20</v>
      </c>
      <c r="F28" s="133">
        <v>20</v>
      </c>
      <c r="G28" s="133">
        <v>20</v>
      </c>
      <c r="H28" s="133">
        <v>22.4</v>
      </c>
      <c r="I28" s="133">
        <v>22.4</v>
      </c>
      <c r="J28" s="133">
        <v>25</v>
      </c>
      <c r="K28" s="133">
        <v>25</v>
      </c>
      <c r="L28" s="133">
        <v>27</v>
      </c>
      <c r="M28" s="133">
        <v>30</v>
      </c>
      <c r="N28" s="22">
        <v>5</v>
      </c>
      <c r="O28" s="22">
        <v>5</v>
      </c>
    </row>
    <row r="29" spans="1:15">
      <c r="A29" s="30">
        <v>21</v>
      </c>
      <c r="B29" s="31" t="s">
        <v>20</v>
      </c>
      <c r="C29" s="122"/>
      <c r="D29" s="128">
        <v>0</v>
      </c>
      <c r="E29" s="128">
        <f>0/O29*100</f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22">
        <v>1</v>
      </c>
      <c r="O29" s="22">
        <v>1</v>
      </c>
    </row>
    <row r="30" spans="1:15">
      <c r="A30" s="30">
        <v>22</v>
      </c>
      <c r="B30" s="31" t="s">
        <v>155</v>
      </c>
      <c r="C30" s="122"/>
      <c r="D30" s="128">
        <f>13/N30*100</f>
        <v>3.6723163841807911</v>
      </c>
      <c r="E30" s="128">
        <f t="shared" ref="E30" si="1">1/O30*100</f>
        <v>0.26809651474530832</v>
      </c>
      <c r="F30" s="132">
        <v>0.5</v>
      </c>
      <c r="G30" s="132">
        <v>1</v>
      </c>
      <c r="H30" s="132">
        <v>1.5</v>
      </c>
      <c r="I30" s="132">
        <v>1.5</v>
      </c>
      <c r="J30" s="132">
        <v>3</v>
      </c>
      <c r="K30" s="132">
        <v>3</v>
      </c>
      <c r="L30" s="132">
        <v>5</v>
      </c>
      <c r="M30" s="132">
        <v>5</v>
      </c>
      <c r="N30" s="22">
        <v>354</v>
      </c>
      <c r="O30" s="22">
        <v>373</v>
      </c>
    </row>
    <row r="31" spans="1:15">
      <c r="B31" s="44" t="s">
        <v>189</v>
      </c>
      <c r="D31" s="131">
        <v>2.6</v>
      </c>
      <c r="E31" s="131">
        <v>1.7</v>
      </c>
      <c r="F31" s="131">
        <v>2.4</v>
      </c>
      <c r="G31" s="131">
        <v>3.1</v>
      </c>
      <c r="H31" s="131">
        <v>3.8</v>
      </c>
      <c r="I31" s="131">
        <v>4.5</v>
      </c>
      <c r="J31" s="131">
        <v>5.2</v>
      </c>
      <c r="K31" s="131">
        <v>5.9</v>
      </c>
      <c r="L31" s="131">
        <v>6.6</v>
      </c>
      <c r="M31" s="131">
        <v>7.5</v>
      </c>
    </row>
  </sheetData>
  <mergeCells count="19">
    <mergeCell ref="F6:F7"/>
    <mergeCell ref="M6:M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A2:M2"/>
    <mergeCell ref="A1:M1"/>
    <mergeCell ref="A3:A4"/>
    <mergeCell ref="B3:B4"/>
    <mergeCell ref="C3:C4"/>
    <mergeCell ref="D3:M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</sheetPr>
  <dimension ref="A1:BA30"/>
  <sheetViews>
    <sheetView workbookViewId="0">
      <selection activeCell="M31" sqref="M31"/>
    </sheetView>
  </sheetViews>
  <sheetFormatPr defaultColWidth="9.140625" defaultRowHeight="15"/>
  <cols>
    <col min="1" max="1" width="6.42578125" style="22" customWidth="1"/>
    <col min="2" max="2" width="15" style="22" customWidth="1"/>
    <col min="3" max="3" width="13.7109375" style="22" customWidth="1"/>
    <col min="4" max="5" width="9.140625" style="22"/>
    <col min="6" max="6" width="8.42578125" style="22" customWidth="1"/>
    <col min="7" max="7" width="7.7109375" style="22" customWidth="1"/>
    <col min="8" max="8" width="8" style="22" customWidth="1"/>
    <col min="9" max="9" width="7.5703125" style="22" customWidth="1"/>
    <col min="10" max="10" width="7.42578125" style="22" customWidth="1"/>
    <col min="11" max="11" width="8.85546875" style="22" customWidth="1"/>
    <col min="12" max="13" width="9.140625" style="22"/>
    <col min="14" max="14" width="4.7109375" style="22" customWidth="1"/>
    <col min="15" max="15" width="6" style="22" customWidth="1"/>
    <col min="16" max="16384" width="9.140625" style="22"/>
  </cols>
  <sheetData>
    <row r="1" spans="1:53" customFormat="1" ht="45.75" customHeight="1">
      <c r="A1" s="806" t="s">
        <v>197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53" s="444" customFormat="1" ht="31.5" customHeight="1" thickBot="1">
      <c r="A2" s="805" t="s">
        <v>403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</row>
    <row r="3" spans="1:53" ht="15.75" thickBot="1">
      <c r="A3" s="807" t="s">
        <v>106</v>
      </c>
      <c r="B3" s="807" t="s">
        <v>107</v>
      </c>
      <c r="C3" s="807" t="s">
        <v>153</v>
      </c>
      <c r="D3" s="810" t="s">
        <v>109</v>
      </c>
      <c r="E3" s="811"/>
      <c r="F3" s="811"/>
      <c r="G3" s="811"/>
      <c r="H3" s="811"/>
      <c r="I3" s="811"/>
      <c r="J3" s="811"/>
      <c r="K3" s="811"/>
      <c r="L3" s="811"/>
      <c r="M3" s="812"/>
    </row>
    <row r="4" spans="1:53" ht="22.5" customHeight="1" thickBot="1">
      <c r="A4" s="808"/>
      <c r="B4" s="809"/>
      <c r="C4" s="808"/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>
        <v>2017</v>
      </c>
      <c r="K4" s="23">
        <v>2018</v>
      </c>
      <c r="L4" s="23">
        <v>2019</v>
      </c>
      <c r="M4" s="23">
        <v>2020</v>
      </c>
    </row>
    <row r="5" spans="1:53" ht="9.7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53" ht="87.75" customHeight="1" thickBot="1">
      <c r="A6" s="33" t="s">
        <v>164</v>
      </c>
      <c r="B6" s="38" t="s">
        <v>165</v>
      </c>
      <c r="C6" s="39" t="s">
        <v>166</v>
      </c>
      <c r="D6" s="123">
        <v>7.5</v>
      </c>
      <c r="E6" s="123">
        <v>4.7</v>
      </c>
      <c r="F6" s="123">
        <v>5.7</v>
      </c>
      <c r="G6" s="123">
        <v>5.7</v>
      </c>
      <c r="H6" s="123">
        <v>7.7</v>
      </c>
      <c r="I6" s="123">
        <v>8.6999999999999993</v>
      </c>
      <c r="J6" s="123">
        <v>9.6999999999999993</v>
      </c>
      <c r="K6" s="123">
        <v>10.7</v>
      </c>
      <c r="L6" s="123">
        <v>11.3</v>
      </c>
      <c r="M6" s="123">
        <v>12.9</v>
      </c>
    </row>
    <row r="7" spans="1:53">
      <c r="A7" s="26"/>
      <c r="B7" s="27"/>
      <c r="C7" s="121"/>
      <c r="D7" s="29">
        <f>AVERAGE(D8:D29)</f>
        <v>7.5059986527089224</v>
      </c>
      <c r="E7" s="29">
        <f t="shared" ref="E7:M7" si="0">AVERAGE(E8:E29)</f>
        <v>4.7017034728997205</v>
      </c>
      <c r="F7" s="29">
        <f t="shared" si="0"/>
        <v>5.7360696098466368</v>
      </c>
      <c r="G7" s="29">
        <f t="shared" si="0"/>
        <v>6.6859090909090915</v>
      </c>
      <c r="H7" s="29">
        <f t="shared" si="0"/>
        <v>7.701818181818183</v>
      </c>
      <c r="I7" s="29">
        <f t="shared" si="0"/>
        <v>8.702272727272728</v>
      </c>
      <c r="J7" s="29">
        <f t="shared" si="0"/>
        <v>9.706818181818182</v>
      </c>
      <c r="K7" s="29">
        <f t="shared" si="0"/>
        <v>10.734090909090909</v>
      </c>
      <c r="L7" s="29">
        <f t="shared" si="0"/>
        <v>11.306818181818182</v>
      </c>
      <c r="M7" s="29">
        <f t="shared" si="0"/>
        <v>12.875</v>
      </c>
    </row>
    <row r="8" spans="1:53">
      <c r="A8" s="30">
        <v>1</v>
      </c>
      <c r="B8" s="31" t="s">
        <v>0</v>
      </c>
      <c r="C8" s="122"/>
      <c r="D8" s="128">
        <f>3/N8*100</f>
        <v>2.2058823529411766</v>
      </c>
      <c r="E8" s="128">
        <v>0</v>
      </c>
      <c r="F8" s="129">
        <f>1/O8*100</f>
        <v>0.83333333333333337</v>
      </c>
      <c r="G8" s="129">
        <v>1.5</v>
      </c>
      <c r="H8" s="129">
        <v>2.5</v>
      </c>
      <c r="I8" s="129">
        <v>2.7</v>
      </c>
      <c r="J8" s="129">
        <v>3</v>
      </c>
      <c r="K8" s="129">
        <v>4</v>
      </c>
      <c r="L8" s="129">
        <v>5</v>
      </c>
      <c r="M8" s="129">
        <v>6</v>
      </c>
      <c r="N8" s="22">
        <v>136</v>
      </c>
      <c r="O8" s="22">
        <v>120</v>
      </c>
    </row>
    <row r="9" spans="1:53">
      <c r="A9" s="30">
        <v>2</v>
      </c>
      <c r="B9" s="31" t="s">
        <v>1</v>
      </c>
      <c r="C9" s="122"/>
      <c r="D9" s="128">
        <f>3/N9*100</f>
        <v>2.0979020979020979</v>
      </c>
      <c r="E9" s="128">
        <f>3/O9*100</f>
        <v>2.1739130434782608</v>
      </c>
      <c r="F9" s="129">
        <f>3/O9*100</f>
        <v>2.1739130434782608</v>
      </c>
      <c r="G9" s="129">
        <v>2.7</v>
      </c>
      <c r="H9" s="129">
        <v>3.2</v>
      </c>
      <c r="I9" s="129">
        <v>3.5</v>
      </c>
      <c r="J9" s="129">
        <v>4</v>
      </c>
      <c r="K9" s="129">
        <v>5.5</v>
      </c>
      <c r="L9" s="129">
        <v>6.5</v>
      </c>
      <c r="M9" s="129">
        <v>7.5</v>
      </c>
      <c r="N9" s="22">
        <v>143</v>
      </c>
      <c r="O9" s="22">
        <v>138</v>
      </c>
    </row>
    <row r="10" spans="1:53">
      <c r="A10" s="30">
        <v>3</v>
      </c>
      <c r="B10" s="31" t="s">
        <v>2</v>
      </c>
      <c r="C10" s="122"/>
      <c r="D10" s="128">
        <v>0</v>
      </c>
      <c r="E10" s="128">
        <f>0/O10*100</f>
        <v>0</v>
      </c>
      <c r="F10" s="130">
        <v>0.59</v>
      </c>
      <c r="G10" s="130">
        <v>0.7</v>
      </c>
      <c r="H10" s="130">
        <v>1.2</v>
      </c>
      <c r="I10" s="130">
        <v>1.5</v>
      </c>
      <c r="J10" s="130">
        <v>1.75</v>
      </c>
      <c r="K10" s="130">
        <v>2.5</v>
      </c>
      <c r="L10" s="130">
        <v>3</v>
      </c>
      <c r="M10" s="130">
        <v>3.5</v>
      </c>
      <c r="N10" s="22">
        <v>341</v>
      </c>
      <c r="O10" s="22">
        <v>340</v>
      </c>
    </row>
    <row r="11" spans="1:53">
      <c r="A11" s="30">
        <v>4</v>
      </c>
      <c r="B11" s="31" t="s">
        <v>3</v>
      </c>
      <c r="C11" s="122"/>
      <c r="D11" s="128">
        <f>29/N11*100</f>
        <v>42.647058823529413</v>
      </c>
      <c r="E11" s="128">
        <f>11/O11*100</f>
        <v>13.414634146341465</v>
      </c>
      <c r="F11" s="130">
        <v>15.85</v>
      </c>
      <c r="G11" s="130">
        <v>16.5</v>
      </c>
      <c r="H11" s="130">
        <v>18</v>
      </c>
      <c r="I11" s="130">
        <v>18.5</v>
      </c>
      <c r="J11" s="130">
        <v>19</v>
      </c>
      <c r="K11" s="130">
        <v>20.5</v>
      </c>
      <c r="L11" s="130">
        <v>21</v>
      </c>
      <c r="M11" s="130">
        <v>22</v>
      </c>
      <c r="N11" s="22">
        <v>68</v>
      </c>
      <c r="O11" s="22">
        <v>82</v>
      </c>
    </row>
    <row r="12" spans="1:53">
      <c r="A12" s="30">
        <v>5</v>
      </c>
      <c r="B12" s="31" t="s">
        <v>4</v>
      </c>
      <c r="C12" s="122"/>
      <c r="D12" s="128">
        <v>0</v>
      </c>
      <c r="E12" s="128">
        <f>0/O12*100</f>
        <v>0</v>
      </c>
      <c r="F12" s="130">
        <v>6.25</v>
      </c>
      <c r="G12" s="130">
        <v>7.5</v>
      </c>
      <c r="H12" s="130">
        <v>8.5</v>
      </c>
      <c r="I12" s="130">
        <v>9.25</v>
      </c>
      <c r="J12" s="130">
        <v>10</v>
      </c>
      <c r="K12" s="130">
        <v>11.5</v>
      </c>
      <c r="L12" s="130">
        <v>12</v>
      </c>
      <c r="M12" s="130">
        <v>15</v>
      </c>
      <c r="N12" s="22">
        <v>16</v>
      </c>
      <c r="O12" s="22">
        <v>15</v>
      </c>
    </row>
    <row r="13" spans="1:53">
      <c r="A13" s="30">
        <v>6</v>
      </c>
      <c r="B13" s="31" t="s">
        <v>5</v>
      </c>
      <c r="C13" s="122"/>
      <c r="D13" s="128">
        <f>2/N13*100</f>
        <v>1.5151515151515151</v>
      </c>
      <c r="E13" s="128">
        <f>3/O13*100</f>
        <v>2.4193548387096775</v>
      </c>
      <c r="F13" s="130">
        <v>2.42</v>
      </c>
      <c r="G13" s="130">
        <v>3.23</v>
      </c>
      <c r="H13" s="130">
        <v>4.03</v>
      </c>
      <c r="I13" s="130">
        <v>5</v>
      </c>
      <c r="J13" s="130">
        <v>5.75</v>
      </c>
      <c r="K13" s="130">
        <v>7</v>
      </c>
      <c r="L13" s="130">
        <v>8</v>
      </c>
      <c r="M13" s="130">
        <v>10</v>
      </c>
      <c r="N13" s="22">
        <v>132</v>
      </c>
      <c r="O13" s="22">
        <v>124</v>
      </c>
    </row>
    <row r="14" spans="1:53">
      <c r="A14" s="30">
        <v>7</v>
      </c>
      <c r="B14" s="31" t="s">
        <v>6</v>
      </c>
      <c r="C14" s="122"/>
      <c r="D14" s="128">
        <v>0</v>
      </c>
      <c r="E14" s="128">
        <f>0/O14*100</f>
        <v>0</v>
      </c>
      <c r="F14" s="129">
        <f>3/O14*100</f>
        <v>0.88495575221238942</v>
      </c>
      <c r="G14" s="129">
        <v>1.2</v>
      </c>
      <c r="H14" s="129">
        <v>1.5</v>
      </c>
      <c r="I14" s="129">
        <v>2</v>
      </c>
      <c r="J14" s="129">
        <v>2.75</v>
      </c>
      <c r="K14" s="129">
        <v>5</v>
      </c>
      <c r="L14" s="129">
        <v>5.5</v>
      </c>
      <c r="M14" s="129">
        <v>6</v>
      </c>
      <c r="N14" s="22">
        <v>338</v>
      </c>
      <c r="O14" s="22">
        <v>339</v>
      </c>
    </row>
    <row r="15" spans="1:53">
      <c r="A15" s="30">
        <v>8</v>
      </c>
      <c r="B15" s="31" t="s">
        <v>7</v>
      </c>
      <c r="C15" s="122"/>
      <c r="D15" s="128">
        <f>17/N15*100</f>
        <v>14.166666666666666</v>
      </c>
      <c r="E15" s="128">
        <f>8/O15*100</f>
        <v>6.4</v>
      </c>
      <c r="F15" s="130">
        <v>6.4</v>
      </c>
      <c r="G15" s="130">
        <v>7</v>
      </c>
      <c r="H15" s="128">
        <v>8.8000000000000007</v>
      </c>
      <c r="I15" s="128">
        <v>10.3</v>
      </c>
      <c r="J15" s="128">
        <v>10.8</v>
      </c>
      <c r="K15" s="130">
        <v>12</v>
      </c>
      <c r="L15" s="130">
        <v>13</v>
      </c>
      <c r="M15" s="128">
        <v>17.7</v>
      </c>
      <c r="N15" s="22">
        <v>120</v>
      </c>
      <c r="O15" s="22">
        <v>125</v>
      </c>
    </row>
    <row r="16" spans="1:53">
      <c r="A16" s="30">
        <v>9</v>
      </c>
      <c r="B16" s="31" t="s">
        <v>8</v>
      </c>
      <c r="C16" s="122"/>
      <c r="D16" s="128">
        <v>0</v>
      </c>
      <c r="E16" s="128">
        <f>0/O16*100</f>
        <v>0</v>
      </c>
      <c r="F16" s="129">
        <f>3/O16*100</f>
        <v>0.49504950495049505</v>
      </c>
      <c r="G16" s="129">
        <v>0.7</v>
      </c>
      <c r="H16" s="129">
        <v>1.2</v>
      </c>
      <c r="I16" s="129">
        <v>1.5</v>
      </c>
      <c r="J16" s="129">
        <v>2.2000000000000002</v>
      </c>
      <c r="K16" s="129">
        <v>3</v>
      </c>
      <c r="L16" s="129">
        <v>3.5</v>
      </c>
      <c r="M16" s="129">
        <v>4</v>
      </c>
      <c r="N16" s="22">
        <v>609</v>
      </c>
      <c r="O16" s="22">
        <v>606</v>
      </c>
    </row>
    <row r="17" spans="1:15">
      <c r="A17" s="30">
        <v>10</v>
      </c>
      <c r="B17" s="31" t="s">
        <v>9</v>
      </c>
      <c r="C17" s="122"/>
      <c r="D17" s="128">
        <f>3/N17*100</f>
        <v>4.225352112676056</v>
      </c>
      <c r="E17" s="128">
        <f>6/O17*100</f>
        <v>5.2631578947368416</v>
      </c>
      <c r="F17" s="130">
        <v>5.26</v>
      </c>
      <c r="G17" s="130">
        <v>6</v>
      </c>
      <c r="H17" s="128">
        <v>7.7</v>
      </c>
      <c r="I17" s="128">
        <v>8.6999999999999993</v>
      </c>
      <c r="J17" s="128">
        <v>9.6999999999999993</v>
      </c>
      <c r="K17" s="128">
        <v>10.7</v>
      </c>
      <c r="L17" s="128">
        <v>11.3</v>
      </c>
      <c r="M17" s="128">
        <v>12.9</v>
      </c>
      <c r="N17" s="22">
        <v>71</v>
      </c>
      <c r="O17" s="22">
        <v>114</v>
      </c>
    </row>
    <row r="18" spans="1:15">
      <c r="A18" s="30">
        <v>11</v>
      </c>
      <c r="B18" s="31" t="s">
        <v>10</v>
      </c>
      <c r="C18" s="122"/>
      <c r="D18" s="128">
        <f>11/N18*100</f>
        <v>8.7301587301587293</v>
      </c>
      <c r="E18" s="128">
        <f>7/O18*100</f>
        <v>11.666666666666666</v>
      </c>
      <c r="F18" s="130">
        <v>11.67</v>
      </c>
      <c r="G18" s="130">
        <v>12.5</v>
      </c>
      <c r="H18" s="130">
        <v>13.2</v>
      </c>
      <c r="I18" s="130">
        <v>14.5</v>
      </c>
      <c r="J18" s="130">
        <v>15.75</v>
      </c>
      <c r="K18" s="130">
        <v>16</v>
      </c>
      <c r="L18" s="130">
        <v>16.5</v>
      </c>
      <c r="M18" s="130">
        <v>18</v>
      </c>
      <c r="N18" s="40">
        <v>126</v>
      </c>
      <c r="O18" s="22">
        <v>60</v>
      </c>
    </row>
    <row r="19" spans="1:15">
      <c r="A19" s="30">
        <v>12</v>
      </c>
      <c r="B19" s="31" t="s">
        <v>11</v>
      </c>
      <c r="C19" s="122"/>
      <c r="D19" s="128">
        <f>158/N19*100</f>
        <v>46.064139941690961</v>
      </c>
      <c r="E19" s="128">
        <f>35/O19*100</f>
        <v>10.574018126888216</v>
      </c>
      <c r="F19" s="130">
        <v>10.57</v>
      </c>
      <c r="G19" s="130">
        <v>11.5</v>
      </c>
      <c r="H19" s="130">
        <v>12.5</v>
      </c>
      <c r="I19" s="130">
        <v>13.2</v>
      </c>
      <c r="J19" s="130">
        <v>14.5</v>
      </c>
      <c r="K19" s="130">
        <v>15.25</v>
      </c>
      <c r="L19" s="130">
        <v>15.75</v>
      </c>
      <c r="M19" s="130">
        <v>16.75</v>
      </c>
      <c r="N19" s="40">
        <v>343</v>
      </c>
      <c r="O19" s="22">
        <v>331</v>
      </c>
    </row>
    <row r="20" spans="1:15">
      <c r="A20" s="30">
        <v>13</v>
      </c>
      <c r="B20" s="31" t="s">
        <v>12</v>
      </c>
      <c r="C20" s="122"/>
      <c r="D20" s="128">
        <f t="shared" ref="D20:E29" si="1">3/N20*100</f>
        <v>5.3571428571428568</v>
      </c>
      <c r="E20" s="128">
        <f>6/O20*100</f>
        <v>10.526315789473683</v>
      </c>
      <c r="F20" s="130">
        <v>10.53</v>
      </c>
      <c r="G20" s="130">
        <v>12</v>
      </c>
      <c r="H20" s="130">
        <v>13.2</v>
      </c>
      <c r="I20" s="130">
        <v>14.5</v>
      </c>
      <c r="J20" s="130">
        <v>15.75</v>
      </c>
      <c r="K20" s="130">
        <v>16</v>
      </c>
      <c r="L20" s="130">
        <v>16.5</v>
      </c>
      <c r="M20" s="130">
        <v>18</v>
      </c>
      <c r="N20" s="40">
        <v>56</v>
      </c>
      <c r="O20" s="22">
        <v>57</v>
      </c>
    </row>
    <row r="21" spans="1:15">
      <c r="A21" s="30">
        <v>14</v>
      </c>
      <c r="B21" s="31" t="s">
        <v>13</v>
      </c>
      <c r="C21" s="122"/>
      <c r="D21" s="128">
        <f t="shared" si="1"/>
        <v>2</v>
      </c>
      <c r="E21" s="128">
        <f>12/O21*100</f>
        <v>8.4507042253521121</v>
      </c>
      <c r="F21" s="129">
        <f>12/O21*100</f>
        <v>8.4507042253521121</v>
      </c>
      <c r="G21" s="129">
        <v>10.56</v>
      </c>
      <c r="H21" s="129">
        <v>12</v>
      </c>
      <c r="I21" s="129">
        <v>12.7</v>
      </c>
      <c r="J21" s="129">
        <v>13.2</v>
      </c>
      <c r="K21" s="129">
        <v>14</v>
      </c>
      <c r="L21" s="129">
        <v>14.5</v>
      </c>
      <c r="M21" s="129">
        <v>17</v>
      </c>
      <c r="N21" s="22">
        <v>150</v>
      </c>
      <c r="O21" s="22">
        <v>142</v>
      </c>
    </row>
    <row r="22" spans="1:15">
      <c r="A22" s="30">
        <v>15</v>
      </c>
      <c r="B22" s="31" t="s">
        <v>14</v>
      </c>
      <c r="C22" s="122"/>
      <c r="D22" s="128">
        <v>0</v>
      </c>
      <c r="E22" s="128">
        <f>0/O22*100</f>
        <v>0</v>
      </c>
      <c r="F22" s="129">
        <v>0</v>
      </c>
      <c r="G22" s="129">
        <v>5</v>
      </c>
      <c r="H22" s="129">
        <v>7.5</v>
      </c>
      <c r="I22" s="129">
        <v>10</v>
      </c>
      <c r="J22" s="129">
        <v>12</v>
      </c>
      <c r="K22" s="129">
        <v>13</v>
      </c>
      <c r="L22" s="129">
        <v>13.5</v>
      </c>
      <c r="M22" s="129">
        <v>16</v>
      </c>
      <c r="N22" s="22">
        <v>12</v>
      </c>
      <c r="O22" s="22">
        <v>12</v>
      </c>
    </row>
    <row r="23" spans="1:15">
      <c r="A23" s="30">
        <v>16</v>
      </c>
      <c r="B23" s="31" t="s">
        <v>15</v>
      </c>
      <c r="C23" s="122"/>
      <c r="D23" s="128">
        <f>7/N23*100</f>
        <v>5.8823529411764701</v>
      </c>
      <c r="E23" s="128">
        <f>5/O23*100</f>
        <v>4.2016806722689077</v>
      </c>
      <c r="F23" s="129">
        <f>5/O23*100</f>
        <v>4.2016806722689077</v>
      </c>
      <c r="G23" s="129">
        <v>4.7</v>
      </c>
      <c r="H23" s="129">
        <v>6</v>
      </c>
      <c r="I23" s="129">
        <v>7.5</v>
      </c>
      <c r="J23" s="129">
        <v>9</v>
      </c>
      <c r="K23" s="129">
        <v>10.5</v>
      </c>
      <c r="L23" s="129">
        <v>11</v>
      </c>
      <c r="M23" s="129">
        <v>13</v>
      </c>
      <c r="N23" s="22">
        <v>119</v>
      </c>
      <c r="O23" s="22">
        <v>119</v>
      </c>
    </row>
    <row r="24" spans="1:15">
      <c r="A24" s="30">
        <v>17</v>
      </c>
      <c r="B24" s="31" t="s">
        <v>16</v>
      </c>
      <c r="C24" s="122"/>
      <c r="D24" s="128">
        <v>0</v>
      </c>
      <c r="E24" s="128">
        <f>0/O24*100</f>
        <v>0</v>
      </c>
      <c r="F24" s="129">
        <f>1/O24*100</f>
        <v>10</v>
      </c>
      <c r="G24" s="129">
        <v>11</v>
      </c>
      <c r="H24" s="129">
        <v>13</v>
      </c>
      <c r="I24" s="129">
        <v>15</v>
      </c>
      <c r="J24" s="129">
        <v>17</v>
      </c>
      <c r="K24" s="129">
        <v>18.5</v>
      </c>
      <c r="L24" s="129">
        <v>19</v>
      </c>
      <c r="M24" s="129">
        <v>22</v>
      </c>
      <c r="N24" s="22">
        <v>11</v>
      </c>
      <c r="O24" s="22">
        <v>10</v>
      </c>
    </row>
    <row r="25" spans="1:15">
      <c r="A25" s="30">
        <v>18</v>
      </c>
      <c r="B25" s="31" t="s">
        <v>17</v>
      </c>
      <c r="C25" s="122"/>
      <c r="D25" s="128">
        <f>16/N25*100</f>
        <v>4.1775456919060057</v>
      </c>
      <c r="E25" s="128">
        <f>2/O25*100</f>
        <v>0.53763440860215062</v>
      </c>
      <c r="F25" s="130">
        <v>0.54</v>
      </c>
      <c r="G25" s="130">
        <v>0.8</v>
      </c>
      <c r="H25" s="130">
        <v>1.34</v>
      </c>
      <c r="I25" s="130">
        <v>2.5</v>
      </c>
      <c r="J25" s="128">
        <v>3.8</v>
      </c>
      <c r="K25" s="128">
        <v>4</v>
      </c>
      <c r="L25" s="128">
        <v>4.5</v>
      </c>
      <c r="M25" s="130">
        <v>5</v>
      </c>
      <c r="N25" s="22">
        <v>383</v>
      </c>
      <c r="O25" s="22">
        <v>372</v>
      </c>
    </row>
    <row r="26" spans="1:15">
      <c r="A26" s="30">
        <v>19</v>
      </c>
      <c r="B26" s="31" t="s">
        <v>18</v>
      </c>
      <c r="C26" s="122"/>
      <c r="D26" s="128">
        <f>32/N26*100</f>
        <v>19.047619047619047</v>
      </c>
      <c r="E26" s="128">
        <f t="shared" si="1"/>
        <v>2.083333333333333</v>
      </c>
      <c r="F26" s="130">
        <v>2.78</v>
      </c>
      <c r="G26" s="130">
        <v>3.5</v>
      </c>
      <c r="H26" s="130">
        <v>4.17</v>
      </c>
      <c r="I26" s="130">
        <v>5.2</v>
      </c>
      <c r="J26" s="130">
        <v>7</v>
      </c>
      <c r="K26" s="130">
        <v>8.5</v>
      </c>
      <c r="L26" s="130">
        <v>9</v>
      </c>
      <c r="M26" s="130">
        <v>10</v>
      </c>
      <c r="N26" s="22">
        <v>168</v>
      </c>
      <c r="O26" s="22">
        <v>144</v>
      </c>
    </row>
    <row r="27" spans="1:15">
      <c r="A27" s="30">
        <v>20</v>
      </c>
      <c r="B27" s="31" t="s">
        <v>19</v>
      </c>
      <c r="C27" s="122"/>
      <c r="D27" s="128">
        <v>0</v>
      </c>
      <c r="E27" s="128">
        <f>5/O27*100</f>
        <v>21.739130434782609</v>
      </c>
      <c r="F27" s="130">
        <v>21.74</v>
      </c>
      <c r="G27" s="130">
        <v>22.5</v>
      </c>
      <c r="H27" s="130">
        <v>23</v>
      </c>
      <c r="I27" s="130">
        <v>25</v>
      </c>
      <c r="J27" s="130">
        <v>26.5</v>
      </c>
      <c r="K27" s="130">
        <v>26.8</v>
      </c>
      <c r="L27" s="130">
        <v>27</v>
      </c>
      <c r="M27" s="130">
        <v>28.5</v>
      </c>
      <c r="N27" s="22">
        <v>25</v>
      </c>
      <c r="O27" s="22">
        <v>23</v>
      </c>
    </row>
    <row r="28" spans="1:15">
      <c r="A28" s="30">
        <v>21</v>
      </c>
      <c r="B28" s="31" t="s">
        <v>20</v>
      </c>
      <c r="C28" s="122"/>
      <c r="D28" s="128">
        <v>0</v>
      </c>
      <c r="E28" s="128">
        <f t="shared" si="1"/>
        <v>3.8461538461538463</v>
      </c>
      <c r="F28" s="130">
        <v>3.85</v>
      </c>
      <c r="G28" s="130">
        <v>4.5</v>
      </c>
      <c r="H28" s="128">
        <v>5.0999999999999996</v>
      </c>
      <c r="I28" s="128">
        <v>6.4</v>
      </c>
      <c r="J28" s="128">
        <v>7.6</v>
      </c>
      <c r="K28" s="128">
        <v>8.9</v>
      </c>
      <c r="L28" s="130">
        <v>9.1999999999999993</v>
      </c>
      <c r="M28" s="128">
        <v>10.4</v>
      </c>
      <c r="N28" s="22">
        <v>86</v>
      </c>
      <c r="O28" s="22">
        <v>78</v>
      </c>
    </row>
    <row r="29" spans="1:15">
      <c r="A29" s="30">
        <v>22</v>
      </c>
      <c r="B29" s="31" t="s">
        <v>155</v>
      </c>
      <c r="C29" s="122"/>
      <c r="D29" s="128">
        <f>145/N29*100</f>
        <v>7.014997581035316</v>
      </c>
      <c r="E29" s="128">
        <f t="shared" si="1"/>
        <v>0.14077897700610043</v>
      </c>
      <c r="F29" s="129">
        <f>15/O29*100</f>
        <v>0.70389488503050213</v>
      </c>
      <c r="G29" s="129">
        <v>1.5</v>
      </c>
      <c r="H29" s="129">
        <v>1.8</v>
      </c>
      <c r="I29" s="129">
        <v>2</v>
      </c>
      <c r="J29" s="129">
        <v>2.5</v>
      </c>
      <c r="K29" s="129">
        <v>3</v>
      </c>
      <c r="L29" s="129">
        <v>3.5</v>
      </c>
      <c r="M29" s="129">
        <v>4</v>
      </c>
      <c r="N29" s="22">
        <v>2067</v>
      </c>
      <c r="O29" s="22">
        <v>2131</v>
      </c>
    </row>
    <row r="30" spans="1:15">
      <c r="B30" s="44" t="s">
        <v>189</v>
      </c>
      <c r="D30" s="131">
        <v>7.5</v>
      </c>
      <c r="E30" s="131">
        <v>4.7</v>
      </c>
      <c r="F30" s="131">
        <v>5.7</v>
      </c>
      <c r="G30" s="131">
        <v>5.7</v>
      </c>
      <c r="H30" s="131">
        <v>7.7</v>
      </c>
      <c r="I30" s="131">
        <v>8.6999999999999993</v>
      </c>
      <c r="J30" s="131">
        <v>9.6999999999999993</v>
      </c>
      <c r="K30" s="131">
        <v>10.7</v>
      </c>
      <c r="L30" s="131">
        <v>11.3</v>
      </c>
      <c r="M30" s="131">
        <v>12.9</v>
      </c>
    </row>
  </sheetData>
  <mergeCells count="6">
    <mergeCell ref="A2:M2"/>
    <mergeCell ref="A1:M1"/>
    <mergeCell ref="A3:A4"/>
    <mergeCell ref="B3:B4"/>
    <mergeCell ref="C3:C4"/>
    <mergeCell ref="D3:M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A1:BA30"/>
  <sheetViews>
    <sheetView workbookViewId="0">
      <selection activeCell="L30" sqref="L30"/>
    </sheetView>
  </sheetViews>
  <sheetFormatPr defaultColWidth="9.140625" defaultRowHeight="15"/>
  <cols>
    <col min="1" max="1" width="6.42578125" style="22" customWidth="1"/>
    <col min="2" max="2" width="16.42578125" style="22" customWidth="1"/>
    <col min="3" max="3" width="13.7109375" style="22" customWidth="1"/>
    <col min="4" max="5" width="9.140625" style="22"/>
    <col min="6" max="6" width="7.7109375" style="22" customWidth="1"/>
    <col min="7" max="7" width="8" style="22" customWidth="1"/>
    <col min="8" max="8" width="7.7109375" style="22" customWidth="1"/>
    <col min="9" max="9" width="7.28515625" style="22" customWidth="1"/>
    <col min="10" max="11" width="7.7109375" style="22" customWidth="1"/>
    <col min="12" max="13" width="9.140625" style="22"/>
    <col min="14" max="14" width="4.7109375" style="22" customWidth="1"/>
    <col min="15" max="15" width="6" style="22" customWidth="1"/>
    <col min="16" max="16384" width="9.140625" style="22"/>
  </cols>
  <sheetData>
    <row r="1" spans="1:53" customFormat="1" ht="39" customHeight="1">
      <c r="A1" s="806" t="s">
        <v>197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53" s="444" customFormat="1" ht="31.5" customHeight="1" thickBot="1">
      <c r="A2" s="805" t="s">
        <v>404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</row>
    <row r="3" spans="1:53" ht="15.75" thickBot="1">
      <c r="A3" s="807" t="s">
        <v>106</v>
      </c>
      <c r="B3" s="807" t="s">
        <v>107</v>
      </c>
      <c r="C3" s="807" t="s">
        <v>153</v>
      </c>
      <c r="D3" s="810" t="s">
        <v>109</v>
      </c>
      <c r="E3" s="811"/>
      <c r="F3" s="811"/>
      <c r="G3" s="811"/>
      <c r="H3" s="811"/>
      <c r="I3" s="811"/>
      <c r="J3" s="811"/>
      <c r="K3" s="811"/>
      <c r="L3" s="811"/>
      <c r="M3" s="812"/>
    </row>
    <row r="4" spans="1:53" ht="22.5" customHeight="1" thickBot="1">
      <c r="A4" s="808"/>
      <c r="B4" s="809"/>
      <c r="C4" s="808"/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>
        <v>2017</v>
      </c>
      <c r="K4" s="23">
        <v>2018</v>
      </c>
      <c r="L4" s="23">
        <v>2019</v>
      </c>
      <c r="M4" s="23">
        <v>2020</v>
      </c>
    </row>
    <row r="5" spans="1:53" ht="9.7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53" ht="87.75" customHeight="1" thickBot="1">
      <c r="A6" s="33" t="s">
        <v>167</v>
      </c>
      <c r="B6" s="38" t="s">
        <v>168</v>
      </c>
      <c r="C6" s="39" t="s">
        <v>166</v>
      </c>
      <c r="D6" s="123">
        <v>4.2</v>
      </c>
      <c r="E6" s="123">
        <v>2.8</v>
      </c>
      <c r="F6" s="123">
        <v>3.75</v>
      </c>
      <c r="G6" s="123">
        <v>4.7</v>
      </c>
      <c r="H6" s="123">
        <v>5.65</v>
      </c>
      <c r="I6" s="123">
        <v>6.6</v>
      </c>
      <c r="J6" s="123">
        <v>7.55</v>
      </c>
      <c r="K6" s="123">
        <v>8.5</v>
      </c>
      <c r="L6" s="123">
        <v>9.4499999999999993</v>
      </c>
      <c r="M6" s="123">
        <v>10.4</v>
      </c>
    </row>
    <row r="7" spans="1:53">
      <c r="A7" s="26"/>
      <c r="B7" s="27"/>
      <c r="C7" s="121"/>
      <c r="D7" s="124">
        <f>AVERAGE(D8:D29)</f>
        <v>4.208908373783725</v>
      </c>
      <c r="E7" s="124">
        <f t="shared" ref="E7:M7" si="0">AVERAGE(E8:E29)</f>
        <v>2.7906449343886335</v>
      </c>
      <c r="F7" s="124">
        <f t="shared" si="0"/>
        <v>3.7636363636363641</v>
      </c>
      <c r="G7" s="124">
        <f t="shared" si="0"/>
        <v>4.711363636363636</v>
      </c>
      <c r="H7" s="124">
        <f t="shared" si="0"/>
        <v>5.6522727272727273</v>
      </c>
      <c r="I7" s="124">
        <f t="shared" si="0"/>
        <v>6.5909090909090908</v>
      </c>
      <c r="J7" s="124">
        <f t="shared" si="0"/>
        <v>7.5477272727272728</v>
      </c>
      <c r="K7" s="124">
        <f t="shared" si="0"/>
        <v>8.4909090909090921</v>
      </c>
      <c r="L7" s="124">
        <f t="shared" si="0"/>
        <v>9.4159090909090928</v>
      </c>
      <c r="M7" s="124">
        <f t="shared" si="0"/>
        <v>10.413636363636364</v>
      </c>
    </row>
    <row r="8" spans="1:53">
      <c r="A8" s="30">
        <v>1</v>
      </c>
      <c r="B8" s="31" t="s">
        <v>0</v>
      </c>
      <c r="C8" s="122"/>
      <c r="D8" s="125">
        <v>0</v>
      </c>
      <c r="E8" s="125">
        <f>3/O8*100</f>
        <v>2.5</v>
      </c>
      <c r="F8" s="126">
        <v>3</v>
      </c>
      <c r="G8" s="126">
        <v>3.5</v>
      </c>
      <c r="H8" s="126">
        <v>4.5</v>
      </c>
      <c r="I8" s="126">
        <v>4.5</v>
      </c>
      <c r="J8" s="126">
        <v>5.5</v>
      </c>
      <c r="K8" s="126">
        <v>6.5</v>
      </c>
      <c r="L8" s="126">
        <v>7.5</v>
      </c>
      <c r="M8" s="126">
        <v>8.5</v>
      </c>
      <c r="N8" s="22">
        <v>136</v>
      </c>
      <c r="O8" s="22">
        <v>120</v>
      </c>
    </row>
    <row r="9" spans="1:53">
      <c r="A9" s="30">
        <v>2</v>
      </c>
      <c r="B9" s="31" t="s">
        <v>1</v>
      </c>
      <c r="C9" s="122"/>
      <c r="D9" s="125">
        <v>0</v>
      </c>
      <c r="E9" s="125">
        <v>0</v>
      </c>
      <c r="F9" s="126">
        <v>1</v>
      </c>
      <c r="G9" s="126">
        <v>1.5</v>
      </c>
      <c r="H9" s="126">
        <v>3</v>
      </c>
      <c r="I9" s="126">
        <v>3.5</v>
      </c>
      <c r="J9" s="126">
        <v>4.5</v>
      </c>
      <c r="K9" s="126">
        <v>5.5</v>
      </c>
      <c r="L9" s="126">
        <v>6.5</v>
      </c>
      <c r="M9" s="126">
        <v>8</v>
      </c>
      <c r="N9" s="22">
        <v>143</v>
      </c>
      <c r="O9" s="22">
        <v>138</v>
      </c>
    </row>
    <row r="10" spans="1:53">
      <c r="A10" s="30">
        <v>3</v>
      </c>
      <c r="B10" s="31" t="s">
        <v>2</v>
      </c>
      <c r="C10" s="122"/>
      <c r="D10" s="125">
        <f>4/N10*100</f>
        <v>1.1730205278592376</v>
      </c>
      <c r="E10" s="125">
        <f>0/O10*100</f>
        <v>0</v>
      </c>
      <c r="F10" s="127">
        <v>1</v>
      </c>
      <c r="G10" s="125">
        <v>2</v>
      </c>
      <c r="H10" s="127">
        <v>3.2</v>
      </c>
      <c r="I10" s="127">
        <v>3.5</v>
      </c>
      <c r="J10" s="127">
        <v>4.5</v>
      </c>
      <c r="K10" s="127">
        <v>5.5</v>
      </c>
      <c r="L10" s="127">
        <v>6.5</v>
      </c>
      <c r="M10" s="127">
        <v>7.5</v>
      </c>
      <c r="N10" s="22">
        <v>341</v>
      </c>
      <c r="O10" s="22">
        <v>340</v>
      </c>
    </row>
    <row r="11" spans="1:53">
      <c r="A11" s="30">
        <v>4</v>
      </c>
      <c r="B11" s="445" t="s">
        <v>3</v>
      </c>
      <c r="C11" s="122"/>
      <c r="D11" s="125">
        <f>30/N11*100</f>
        <v>44.117647058823529</v>
      </c>
      <c r="E11" s="125">
        <f>12/O11*100</f>
        <v>14.634146341463413</v>
      </c>
      <c r="F11" s="127">
        <v>15</v>
      </c>
      <c r="G11" s="127">
        <v>15.5</v>
      </c>
      <c r="H11" s="127">
        <v>16.5</v>
      </c>
      <c r="I11" s="127">
        <v>17.5</v>
      </c>
      <c r="J11" s="127">
        <v>18.5</v>
      </c>
      <c r="K11" s="127">
        <v>20</v>
      </c>
      <c r="L11" s="127">
        <v>21</v>
      </c>
      <c r="M11" s="127">
        <v>22</v>
      </c>
      <c r="N11" s="22">
        <v>68</v>
      </c>
      <c r="O11" s="22">
        <v>82</v>
      </c>
    </row>
    <row r="12" spans="1:53">
      <c r="A12" s="30">
        <v>5</v>
      </c>
      <c r="B12" s="31" t="s">
        <v>4</v>
      </c>
      <c r="C12" s="122"/>
      <c r="D12" s="125">
        <v>0</v>
      </c>
      <c r="E12" s="125">
        <f>0/O12*100</f>
        <v>0</v>
      </c>
      <c r="F12" s="125">
        <v>0</v>
      </c>
      <c r="G12" s="125">
        <v>1.2</v>
      </c>
      <c r="H12" s="127">
        <v>2</v>
      </c>
      <c r="I12" s="127">
        <v>2.5</v>
      </c>
      <c r="J12" s="127">
        <v>3.5</v>
      </c>
      <c r="K12" s="127">
        <v>4.5</v>
      </c>
      <c r="L12" s="127">
        <v>5.5</v>
      </c>
      <c r="M12" s="127">
        <v>7</v>
      </c>
      <c r="N12" s="22">
        <v>16</v>
      </c>
      <c r="O12" s="22">
        <v>15</v>
      </c>
    </row>
    <row r="13" spans="1:53">
      <c r="A13" s="30">
        <v>6</v>
      </c>
      <c r="B13" s="31" t="s">
        <v>5</v>
      </c>
      <c r="C13" s="122"/>
      <c r="D13" s="125">
        <f>5/N13*100</f>
        <v>3.7878787878787881</v>
      </c>
      <c r="E13" s="125">
        <f>0/O13*100</f>
        <v>0</v>
      </c>
      <c r="F13" s="127">
        <v>1</v>
      </c>
      <c r="G13" s="127">
        <v>1.5</v>
      </c>
      <c r="H13" s="127">
        <v>2.5</v>
      </c>
      <c r="I13" s="127">
        <v>3.5</v>
      </c>
      <c r="J13" s="127">
        <v>4.5</v>
      </c>
      <c r="K13" s="127">
        <v>5.5</v>
      </c>
      <c r="L13" s="127">
        <v>6.5</v>
      </c>
      <c r="M13" s="127">
        <v>7.5</v>
      </c>
      <c r="N13" s="22">
        <v>132</v>
      </c>
      <c r="O13" s="22">
        <v>124</v>
      </c>
    </row>
    <row r="14" spans="1:53">
      <c r="A14" s="30">
        <v>7</v>
      </c>
      <c r="B14" s="31" t="s">
        <v>6</v>
      </c>
      <c r="C14" s="122"/>
      <c r="D14" s="125">
        <v>0</v>
      </c>
      <c r="E14" s="125">
        <f>0/O14*100</f>
        <v>0</v>
      </c>
      <c r="F14" s="126">
        <v>0</v>
      </c>
      <c r="G14" s="126">
        <v>0.5</v>
      </c>
      <c r="H14" s="126">
        <v>1.5</v>
      </c>
      <c r="I14" s="126">
        <v>1.5</v>
      </c>
      <c r="J14" s="126">
        <v>3</v>
      </c>
      <c r="K14" s="126">
        <v>4</v>
      </c>
      <c r="L14" s="126">
        <v>5</v>
      </c>
      <c r="M14" s="126">
        <v>6</v>
      </c>
      <c r="N14" s="22">
        <v>338</v>
      </c>
      <c r="O14" s="22">
        <v>339</v>
      </c>
    </row>
    <row r="15" spans="1:53">
      <c r="A15" s="30">
        <v>8</v>
      </c>
      <c r="B15" s="31" t="s">
        <v>7</v>
      </c>
      <c r="C15" s="122"/>
      <c r="D15" s="125">
        <f>10/N15*100</f>
        <v>8.3333333333333321</v>
      </c>
      <c r="E15" s="125">
        <f>14/O15*100</f>
        <v>11.200000000000001</v>
      </c>
      <c r="F15" s="127">
        <v>11.2</v>
      </c>
      <c r="G15" s="127">
        <v>11.2</v>
      </c>
      <c r="H15" s="127">
        <v>13</v>
      </c>
      <c r="I15" s="125">
        <v>13.3</v>
      </c>
      <c r="J15" s="125">
        <v>13.8</v>
      </c>
      <c r="K15" s="125">
        <v>14.8</v>
      </c>
      <c r="L15" s="125">
        <v>15.7</v>
      </c>
      <c r="M15" s="125">
        <v>16.7</v>
      </c>
      <c r="N15" s="22">
        <v>120</v>
      </c>
      <c r="O15" s="22">
        <v>125</v>
      </c>
    </row>
    <row r="16" spans="1:53">
      <c r="A16" s="30">
        <v>9</v>
      </c>
      <c r="B16" s="31" t="s">
        <v>8</v>
      </c>
      <c r="C16" s="122"/>
      <c r="D16" s="125">
        <v>0</v>
      </c>
      <c r="E16" s="125">
        <f>0/O16*100</f>
        <v>0</v>
      </c>
      <c r="F16" s="126">
        <v>0</v>
      </c>
      <c r="G16" s="126">
        <v>0.5</v>
      </c>
      <c r="H16" s="126">
        <v>1.5</v>
      </c>
      <c r="I16" s="126">
        <v>2.5</v>
      </c>
      <c r="J16" s="126">
        <v>4</v>
      </c>
      <c r="K16" s="126">
        <v>5</v>
      </c>
      <c r="L16" s="126">
        <v>6</v>
      </c>
      <c r="M16" s="126">
        <v>7</v>
      </c>
      <c r="N16" s="22">
        <v>609</v>
      </c>
      <c r="O16" s="22">
        <v>606</v>
      </c>
    </row>
    <row r="17" spans="1:15">
      <c r="A17" s="30">
        <v>10</v>
      </c>
      <c r="B17" s="31" t="s">
        <v>9</v>
      </c>
      <c r="C17" s="122"/>
      <c r="D17" s="125">
        <f>2/N17*100</f>
        <v>2.8169014084507045</v>
      </c>
      <c r="E17" s="125">
        <f>2/O17*100</f>
        <v>1.7543859649122806</v>
      </c>
      <c r="F17" s="127">
        <v>2.5</v>
      </c>
      <c r="G17" s="125">
        <v>4.7</v>
      </c>
      <c r="H17" s="125">
        <v>5.65</v>
      </c>
      <c r="I17" s="125">
        <v>6.6</v>
      </c>
      <c r="J17" s="125">
        <v>7.55</v>
      </c>
      <c r="K17" s="125">
        <v>8.5</v>
      </c>
      <c r="L17" s="125">
        <v>9.4499999999999993</v>
      </c>
      <c r="M17" s="125">
        <v>10.4</v>
      </c>
      <c r="N17" s="22">
        <v>71</v>
      </c>
      <c r="O17" s="22">
        <v>114</v>
      </c>
    </row>
    <row r="18" spans="1:15">
      <c r="A18" s="30">
        <v>11</v>
      </c>
      <c r="B18" s="31" t="s">
        <v>10</v>
      </c>
      <c r="C18" s="122"/>
      <c r="D18" s="125">
        <f>4/N18*100</f>
        <v>3.1746031746031744</v>
      </c>
      <c r="E18" s="125">
        <f>5/O18*100</f>
        <v>8.3333333333333321</v>
      </c>
      <c r="F18" s="127">
        <v>8.5</v>
      </c>
      <c r="G18" s="127">
        <v>9</v>
      </c>
      <c r="H18" s="127">
        <v>10</v>
      </c>
      <c r="I18" s="127">
        <v>12</v>
      </c>
      <c r="J18" s="127">
        <v>13</v>
      </c>
      <c r="K18" s="127">
        <v>14</v>
      </c>
      <c r="L18" s="127">
        <v>15</v>
      </c>
      <c r="M18" s="127">
        <v>16</v>
      </c>
      <c r="N18" s="22">
        <v>126</v>
      </c>
      <c r="O18" s="22">
        <v>60</v>
      </c>
    </row>
    <row r="19" spans="1:15">
      <c r="A19" s="30">
        <v>12</v>
      </c>
      <c r="B19" s="31" t="s">
        <v>11</v>
      </c>
      <c r="C19" s="122"/>
      <c r="D19" s="125">
        <f>38/N19*100</f>
        <v>11.078717201166182</v>
      </c>
      <c r="E19" s="125">
        <f>13/O19*100</f>
        <v>3.9274924471299091</v>
      </c>
      <c r="F19" s="127">
        <v>4</v>
      </c>
      <c r="G19" s="125">
        <v>5.5</v>
      </c>
      <c r="H19" s="125">
        <v>6</v>
      </c>
      <c r="I19" s="125">
        <v>6.5</v>
      </c>
      <c r="J19" s="127">
        <v>7.2</v>
      </c>
      <c r="K19" s="127">
        <v>7.5</v>
      </c>
      <c r="L19" s="125">
        <v>7.7</v>
      </c>
      <c r="M19" s="127">
        <v>8.5</v>
      </c>
      <c r="N19" s="22">
        <v>343</v>
      </c>
      <c r="O19" s="22">
        <v>331</v>
      </c>
    </row>
    <row r="20" spans="1:15">
      <c r="A20" s="30">
        <v>13</v>
      </c>
      <c r="B20" s="31" t="s">
        <v>12</v>
      </c>
      <c r="C20" s="122"/>
      <c r="D20" s="125">
        <v>0</v>
      </c>
      <c r="E20" s="125">
        <f>0/O20*100</f>
        <v>0</v>
      </c>
      <c r="F20" s="127">
        <v>1.5</v>
      </c>
      <c r="G20" s="127">
        <v>2</v>
      </c>
      <c r="H20" s="127">
        <v>3</v>
      </c>
      <c r="I20" s="127">
        <v>4</v>
      </c>
      <c r="J20" s="127">
        <v>5</v>
      </c>
      <c r="K20" s="127">
        <v>6</v>
      </c>
      <c r="L20" s="127">
        <v>7</v>
      </c>
      <c r="M20" s="127">
        <v>8</v>
      </c>
      <c r="N20" s="22">
        <v>56</v>
      </c>
      <c r="O20" s="22">
        <v>57</v>
      </c>
    </row>
    <row r="21" spans="1:15">
      <c r="A21" s="30">
        <v>14</v>
      </c>
      <c r="B21" s="31" t="s">
        <v>13</v>
      </c>
      <c r="C21" s="122"/>
      <c r="D21" s="125">
        <v>0</v>
      </c>
      <c r="E21" s="125">
        <f>7/O21*100</f>
        <v>4.929577464788732</v>
      </c>
      <c r="F21" s="126">
        <v>5.5</v>
      </c>
      <c r="G21" s="126">
        <v>6</v>
      </c>
      <c r="H21" s="126">
        <v>7</v>
      </c>
      <c r="I21" s="126">
        <v>8</v>
      </c>
      <c r="J21" s="126">
        <v>9</v>
      </c>
      <c r="K21" s="126">
        <v>10</v>
      </c>
      <c r="L21" s="126">
        <v>11</v>
      </c>
      <c r="M21" s="126">
        <v>12</v>
      </c>
      <c r="N21" s="22">
        <v>150</v>
      </c>
      <c r="O21" s="22">
        <v>142</v>
      </c>
    </row>
    <row r="22" spans="1:15">
      <c r="A22" s="30">
        <v>15</v>
      </c>
      <c r="B22" s="31" t="s">
        <v>14</v>
      </c>
      <c r="C22" s="122"/>
      <c r="D22" s="125">
        <v>0</v>
      </c>
      <c r="E22" s="125">
        <f>0/O22*100</f>
        <v>0</v>
      </c>
      <c r="F22" s="126">
        <v>0</v>
      </c>
      <c r="G22" s="126">
        <v>0</v>
      </c>
      <c r="H22" s="126">
        <v>0</v>
      </c>
      <c r="I22" s="126">
        <v>5</v>
      </c>
      <c r="J22" s="126">
        <v>6.5</v>
      </c>
      <c r="K22" s="126">
        <v>8</v>
      </c>
      <c r="L22" s="126">
        <v>9</v>
      </c>
      <c r="M22" s="126">
        <v>10</v>
      </c>
      <c r="N22" s="22">
        <v>12</v>
      </c>
      <c r="O22" s="22">
        <v>12</v>
      </c>
    </row>
    <row r="23" spans="1:15">
      <c r="A23" s="30">
        <v>16</v>
      </c>
      <c r="B23" s="31" t="s">
        <v>15</v>
      </c>
      <c r="C23" s="122"/>
      <c r="D23" s="125">
        <f>10/N23*100</f>
        <v>8.4033613445378155</v>
      </c>
      <c r="E23" s="125">
        <f>7/O23*100</f>
        <v>5.8823529411764701</v>
      </c>
      <c r="F23" s="126">
        <v>6</v>
      </c>
      <c r="G23" s="126">
        <v>6</v>
      </c>
      <c r="H23" s="126">
        <v>7</v>
      </c>
      <c r="I23" s="126">
        <v>7.5</v>
      </c>
      <c r="J23" s="126">
        <v>8.5</v>
      </c>
      <c r="K23" s="126">
        <v>10</v>
      </c>
      <c r="L23" s="126">
        <v>11</v>
      </c>
      <c r="M23" s="126">
        <v>12</v>
      </c>
      <c r="N23" s="22">
        <v>119</v>
      </c>
      <c r="O23" s="22">
        <v>119</v>
      </c>
    </row>
    <row r="24" spans="1:15">
      <c r="A24" s="30">
        <v>17</v>
      </c>
      <c r="B24" s="31" t="s">
        <v>16</v>
      </c>
      <c r="C24" s="122"/>
      <c r="D24" s="125">
        <v>0</v>
      </c>
      <c r="E24" s="125">
        <f>0/O24*100</f>
        <v>0</v>
      </c>
      <c r="F24" s="126">
        <v>0</v>
      </c>
      <c r="G24" s="126">
        <v>1.5</v>
      </c>
      <c r="H24" s="126">
        <v>2.5</v>
      </c>
      <c r="I24" s="126">
        <v>5</v>
      </c>
      <c r="J24" s="126">
        <v>6</v>
      </c>
      <c r="K24" s="126">
        <v>7</v>
      </c>
      <c r="L24" s="126">
        <v>8</v>
      </c>
      <c r="M24" s="126">
        <v>9</v>
      </c>
      <c r="N24" s="22">
        <v>11</v>
      </c>
      <c r="O24" s="22">
        <v>10</v>
      </c>
    </row>
    <row r="25" spans="1:15">
      <c r="A25" s="30">
        <v>18</v>
      </c>
      <c r="B25" s="31" t="s">
        <v>17</v>
      </c>
      <c r="C25" s="122"/>
      <c r="D25" s="125">
        <f>5/N25*100</f>
        <v>1.3054830287206265</v>
      </c>
      <c r="E25" s="125">
        <f>2/O25*100</f>
        <v>0.53763440860215062</v>
      </c>
      <c r="F25" s="125">
        <v>2.1</v>
      </c>
      <c r="G25" s="125">
        <v>2.5</v>
      </c>
      <c r="H25" s="127">
        <v>3.5</v>
      </c>
      <c r="I25" s="127">
        <v>4</v>
      </c>
      <c r="J25" s="127">
        <v>4.5</v>
      </c>
      <c r="K25" s="127">
        <v>5</v>
      </c>
      <c r="L25" s="127">
        <v>6</v>
      </c>
      <c r="M25" s="127">
        <v>7</v>
      </c>
      <c r="N25" s="22">
        <v>383</v>
      </c>
      <c r="O25" s="22">
        <v>372</v>
      </c>
    </row>
    <row r="26" spans="1:15">
      <c r="A26" s="30">
        <v>19</v>
      </c>
      <c r="B26" s="31" t="s">
        <v>18</v>
      </c>
      <c r="C26" s="122"/>
      <c r="D26" s="125">
        <f>9/N26*100</f>
        <v>5.3571428571428568</v>
      </c>
      <c r="E26" s="125">
        <f>10/O26*100</f>
        <v>6.9444444444444446</v>
      </c>
      <c r="F26" s="127">
        <v>7</v>
      </c>
      <c r="G26" s="127">
        <v>7.5</v>
      </c>
      <c r="H26" s="127">
        <v>8.5</v>
      </c>
      <c r="I26" s="127">
        <v>9</v>
      </c>
      <c r="J26" s="127">
        <v>10</v>
      </c>
      <c r="K26" s="127">
        <v>11</v>
      </c>
      <c r="L26" s="127">
        <v>12</v>
      </c>
      <c r="M26" s="127">
        <v>13</v>
      </c>
      <c r="N26" s="22">
        <v>168</v>
      </c>
      <c r="O26" s="22">
        <v>144</v>
      </c>
    </row>
    <row r="27" spans="1:15">
      <c r="A27" s="30">
        <v>20</v>
      </c>
      <c r="B27" s="31" t="s">
        <v>19</v>
      </c>
      <c r="C27" s="122"/>
      <c r="D27" s="125">
        <v>0</v>
      </c>
      <c r="E27" s="125">
        <f>0/O27*100</f>
        <v>0</v>
      </c>
      <c r="F27" s="127">
        <v>10</v>
      </c>
      <c r="G27" s="125">
        <v>17.3</v>
      </c>
      <c r="H27" s="125">
        <v>17.5</v>
      </c>
      <c r="I27" s="125">
        <v>18.100000000000001</v>
      </c>
      <c r="J27" s="127">
        <v>18.5</v>
      </c>
      <c r="K27" s="125">
        <v>18.5</v>
      </c>
      <c r="L27" s="125">
        <v>19.3</v>
      </c>
      <c r="M27" s="127">
        <v>20</v>
      </c>
      <c r="N27" s="22">
        <v>25</v>
      </c>
      <c r="O27" s="22">
        <v>23</v>
      </c>
    </row>
    <row r="28" spans="1:15">
      <c r="A28" s="30">
        <v>21</v>
      </c>
      <c r="B28" s="31" t="s">
        <v>20</v>
      </c>
      <c r="C28" s="122"/>
      <c r="D28" s="125">
        <v>0</v>
      </c>
      <c r="E28" s="125">
        <f>0/O28*100</f>
        <v>0</v>
      </c>
      <c r="F28" s="127">
        <v>2.5</v>
      </c>
      <c r="G28" s="127">
        <v>3</v>
      </c>
      <c r="H28" s="127">
        <v>4</v>
      </c>
      <c r="I28" s="127">
        <v>4.5</v>
      </c>
      <c r="J28" s="127">
        <v>5.5</v>
      </c>
      <c r="K28" s="127">
        <v>6.5</v>
      </c>
      <c r="L28" s="127">
        <v>7.5</v>
      </c>
      <c r="M28" s="127">
        <v>8.5</v>
      </c>
      <c r="N28" s="22">
        <v>86</v>
      </c>
      <c r="O28" s="22">
        <v>78</v>
      </c>
    </row>
    <row r="29" spans="1:15">
      <c r="A29" s="30">
        <v>22</v>
      </c>
      <c r="B29" s="31" t="s">
        <v>155</v>
      </c>
      <c r="C29" s="122"/>
      <c r="D29" s="125">
        <f>63/N29*100</f>
        <v>3.0478955007256894</v>
      </c>
      <c r="E29" s="125">
        <f t="shared" ref="E29" si="1">16/O29*100</f>
        <v>0.75082121069920227</v>
      </c>
      <c r="F29" s="126">
        <v>1</v>
      </c>
      <c r="G29" s="126">
        <v>1.25</v>
      </c>
      <c r="H29" s="126">
        <v>2</v>
      </c>
      <c r="I29" s="126">
        <v>2.5</v>
      </c>
      <c r="J29" s="126">
        <v>3</v>
      </c>
      <c r="K29" s="126">
        <v>3.5</v>
      </c>
      <c r="L29" s="126">
        <v>4</v>
      </c>
      <c r="M29" s="126">
        <v>4.5</v>
      </c>
      <c r="N29" s="22">
        <v>2067</v>
      </c>
      <c r="O29" s="22">
        <v>2131</v>
      </c>
    </row>
    <row r="30" spans="1:15">
      <c r="B30" s="44" t="s">
        <v>189</v>
      </c>
      <c r="D30" s="30">
        <v>4.2</v>
      </c>
      <c r="E30" s="30">
        <v>2.8</v>
      </c>
      <c r="F30" s="30">
        <v>3.75</v>
      </c>
      <c r="G30" s="30">
        <v>4.7</v>
      </c>
      <c r="H30" s="30">
        <v>5.65</v>
      </c>
      <c r="I30" s="30">
        <v>6.6</v>
      </c>
      <c r="J30" s="30">
        <v>7.55</v>
      </c>
      <c r="K30" s="30">
        <v>8.5</v>
      </c>
      <c r="L30" s="30">
        <v>9.4499999999999993</v>
      </c>
      <c r="M30" s="30">
        <v>10.4</v>
      </c>
    </row>
  </sheetData>
  <mergeCells count="6">
    <mergeCell ref="A1:M1"/>
    <mergeCell ref="A3:A4"/>
    <mergeCell ref="B3:B4"/>
    <mergeCell ref="C3:C4"/>
    <mergeCell ref="D3:M3"/>
    <mergeCell ref="A2:M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</sheetPr>
  <dimension ref="A1:M7"/>
  <sheetViews>
    <sheetView workbookViewId="0">
      <selection activeCell="M6" sqref="M6:M7"/>
    </sheetView>
  </sheetViews>
  <sheetFormatPr defaultRowHeight="15"/>
  <sheetData>
    <row r="1" spans="1:13" ht="16.5" thickBot="1">
      <c r="A1" s="272" t="s">
        <v>197</v>
      </c>
    </row>
    <row r="2" spans="1:13" ht="16.5" thickBot="1">
      <c r="A2" s="273" t="s">
        <v>334</v>
      </c>
    </row>
    <row r="3" spans="1:13" s="22" customFormat="1" ht="15.75" thickBot="1">
      <c r="A3" s="807" t="s">
        <v>106</v>
      </c>
      <c r="B3" s="807" t="s">
        <v>107</v>
      </c>
      <c r="C3" s="807" t="s">
        <v>153</v>
      </c>
      <c r="D3" s="810" t="s">
        <v>109</v>
      </c>
      <c r="E3" s="811"/>
      <c r="F3" s="811"/>
      <c r="G3" s="811"/>
      <c r="H3" s="811"/>
      <c r="I3" s="811"/>
      <c r="J3" s="811"/>
      <c r="K3" s="811"/>
      <c r="L3" s="811"/>
      <c r="M3" s="812"/>
    </row>
    <row r="4" spans="1:13" s="22" customFormat="1" ht="22.5" customHeight="1" thickBot="1">
      <c r="A4" s="808"/>
      <c r="B4" s="809"/>
      <c r="C4" s="808"/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>
        <v>2017</v>
      </c>
      <c r="K4" s="23">
        <v>2018</v>
      </c>
      <c r="L4" s="23">
        <v>2019</v>
      </c>
      <c r="M4" s="23">
        <v>2020</v>
      </c>
    </row>
    <row r="5" spans="1:13" s="22" customFormat="1" ht="9.7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13" s="22" customFormat="1" ht="137.25" customHeight="1">
      <c r="A6" s="822">
        <v>2.8</v>
      </c>
      <c r="B6" s="824" t="s">
        <v>335</v>
      </c>
      <c r="C6" s="826" t="s">
        <v>157</v>
      </c>
      <c r="D6" s="293">
        <v>9</v>
      </c>
      <c r="E6" s="822">
        <v>8.9</v>
      </c>
      <c r="F6" s="822">
        <v>10.3</v>
      </c>
      <c r="G6" s="822">
        <v>10.25</v>
      </c>
      <c r="H6" s="822">
        <v>10.199999999999999</v>
      </c>
      <c r="I6" s="822">
        <v>10.15</v>
      </c>
      <c r="J6" s="822">
        <v>10.1</v>
      </c>
      <c r="K6" s="822">
        <v>10.050000000000001</v>
      </c>
      <c r="L6" s="822">
        <v>10</v>
      </c>
      <c r="M6" s="822">
        <v>10</v>
      </c>
    </row>
    <row r="7" spans="1:13" ht="15.75" thickBot="1">
      <c r="A7" s="823"/>
      <c r="B7" s="825"/>
      <c r="C7" s="827"/>
      <c r="D7" s="292"/>
      <c r="E7" s="823"/>
      <c r="F7" s="823"/>
      <c r="G7" s="823"/>
      <c r="H7" s="823"/>
      <c r="I7" s="823"/>
      <c r="J7" s="823"/>
      <c r="K7" s="823"/>
      <c r="L7" s="823"/>
      <c r="M7" s="823"/>
    </row>
  </sheetData>
  <mergeCells count="16">
    <mergeCell ref="M6:M7"/>
    <mergeCell ref="A3:A4"/>
    <mergeCell ref="B3:B4"/>
    <mergeCell ref="C3:C4"/>
    <mergeCell ref="D3:M3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L97"/>
  <sheetViews>
    <sheetView zoomScale="120" zoomScaleNormal="120" workbookViewId="0">
      <pane xSplit="1" ySplit="3" topLeftCell="B4" activePane="bottomRight" state="frozen"/>
      <selection activeCell="B39" sqref="B39"/>
      <selection pane="topRight" activeCell="B39" sqref="B39"/>
      <selection pane="bottomLeft" activeCell="B39" sqref="B39"/>
      <selection pane="bottomRight" activeCell="A96" sqref="A96"/>
    </sheetView>
  </sheetViews>
  <sheetFormatPr defaultRowHeight="15"/>
  <cols>
    <col min="1" max="1" width="18.140625" customWidth="1"/>
    <col min="2" max="11" width="7.28515625" style="1" customWidth="1"/>
  </cols>
  <sheetData>
    <row r="1" spans="1:11" ht="120" customHeight="1">
      <c r="A1" s="2"/>
      <c r="B1" s="679" t="s">
        <v>270</v>
      </c>
      <c r="C1" s="679"/>
      <c r="D1" s="679"/>
      <c r="E1" s="679"/>
      <c r="F1" s="679"/>
      <c r="G1" s="679"/>
      <c r="H1" s="679"/>
      <c r="I1" s="679"/>
      <c r="J1" s="679"/>
      <c r="K1" s="679"/>
    </row>
    <row r="2" spans="1:11" ht="21.75" customHeight="1">
      <c r="A2" s="4"/>
      <c r="B2" s="828" t="s">
        <v>256</v>
      </c>
      <c r="C2" s="829"/>
      <c r="D2" s="682" t="s">
        <v>257</v>
      </c>
      <c r="E2" s="683"/>
      <c r="F2" s="683"/>
      <c r="G2" s="683"/>
      <c r="H2" s="683"/>
      <c r="I2" s="683"/>
      <c r="J2" s="683"/>
      <c r="K2" s="684"/>
    </row>
    <row r="3" spans="1:11">
      <c r="A3" s="4"/>
      <c r="B3" s="607">
        <v>2011</v>
      </c>
      <c r="C3" s="607">
        <v>2012</v>
      </c>
      <c r="D3" s="607">
        <v>2013</v>
      </c>
      <c r="E3" s="607">
        <v>2014</v>
      </c>
      <c r="F3" s="607">
        <v>2015</v>
      </c>
      <c r="G3" s="607">
        <v>2016</v>
      </c>
      <c r="H3" s="607">
        <v>2017</v>
      </c>
      <c r="I3" s="607">
        <v>2018</v>
      </c>
      <c r="J3" s="607">
        <v>2019</v>
      </c>
      <c r="K3" s="607">
        <v>2020</v>
      </c>
    </row>
    <row r="4" spans="1:11">
      <c r="A4" s="6" t="s">
        <v>0</v>
      </c>
      <c r="B4" s="162">
        <v>123</v>
      </c>
      <c r="C4" s="162">
        <v>129</v>
      </c>
      <c r="D4" s="163">
        <v>125</v>
      </c>
      <c r="E4" s="163">
        <v>123</v>
      </c>
      <c r="F4" s="163">
        <v>118</v>
      </c>
      <c r="G4" s="163">
        <v>116</v>
      </c>
      <c r="H4" s="163">
        <v>98</v>
      </c>
      <c r="I4" s="163">
        <v>96</v>
      </c>
      <c r="J4" s="163">
        <v>96</v>
      </c>
      <c r="K4" s="163">
        <v>96</v>
      </c>
    </row>
    <row r="5" spans="1:11">
      <c r="A5" s="4" t="s">
        <v>101</v>
      </c>
      <c r="B5" s="162">
        <v>23604</v>
      </c>
      <c r="C5" s="162">
        <v>23604</v>
      </c>
      <c r="D5" s="163">
        <v>23026</v>
      </c>
      <c r="E5" s="166">
        <v>22814</v>
      </c>
      <c r="F5" s="166">
        <v>22605</v>
      </c>
      <c r="G5" s="163">
        <v>22300</v>
      </c>
      <c r="H5" s="163">
        <v>22190</v>
      </c>
      <c r="I5" s="163">
        <v>21900</v>
      </c>
      <c r="J5" s="163">
        <v>21700</v>
      </c>
      <c r="K5" s="163">
        <v>21500</v>
      </c>
    </row>
    <row r="6" spans="1:11">
      <c r="A6" s="4" t="s">
        <v>271</v>
      </c>
      <c r="B6" s="165">
        <f>B4*100000/B5</f>
        <v>521.09811896288761</v>
      </c>
      <c r="C6" s="165">
        <f>C4*100000/C5</f>
        <v>546.51753940010167</v>
      </c>
      <c r="D6" s="165">
        <f>D4*100000/D5</f>
        <v>542.86458785720492</v>
      </c>
      <c r="E6" s="165">
        <f t="shared" ref="E6:K6" si="0">E4*100000/E5</f>
        <v>539.1426317173665</v>
      </c>
      <c r="F6" s="165">
        <f t="shared" si="0"/>
        <v>522.008405220084</v>
      </c>
      <c r="G6" s="165">
        <f t="shared" si="0"/>
        <v>520.17937219730936</v>
      </c>
      <c r="H6" s="165">
        <f t="shared" si="0"/>
        <v>441.64037854889591</v>
      </c>
      <c r="I6" s="165">
        <f t="shared" si="0"/>
        <v>438.35616438356163</v>
      </c>
      <c r="J6" s="165">
        <f t="shared" si="0"/>
        <v>442.39631336405529</v>
      </c>
      <c r="K6" s="165">
        <f t="shared" si="0"/>
        <v>446.51162790697674</v>
      </c>
    </row>
    <row r="7" spans="1:11">
      <c r="A7" s="6" t="s">
        <v>1</v>
      </c>
      <c r="B7" s="162">
        <v>21</v>
      </c>
      <c r="C7" s="162">
        <v>35</v>
      </c>
      <c r="D7" s="163">
        <v>34</v>
      </c>
      <c r="E7" s="163">
        <v>34</v>
      </c>
      <c r="F7" s="163">
        <v>34</v>
      </c>
      <c r="G7" s="163">
        <v>32</v>
      </c>
      <c r="H7" s="163">
        <v>31</v>
      </c>
      <c r="I7" s="163">
        <v>28</v>
      </c>
      <c r="J7" s="163">
        <v>26</v>
      </c>
      <c r="K7" s="163">
        <v>25</v>
      </c>
    </row>
    <row r="8" spans="1:11">
      <c r="A8" s="4" t="s">
        <v>101</v>
      </c>
      <c r="B8" s="162">
        <v>9702</v>
      </c>
      <c r="C8" s="162">
        <v>9702</v>
      </c>
      <c r="D8" s="163">
        <v>9161</v>
      </c>
      <c r="E8" s="166">
        <v>8933</v>
      </c>
      <c r="F8" s="166">
        <v>8710</v>
      </c>
      <c r="G8" s="163">
        <v>8500</v>
      </c>
      <c r="H8" s="163">
        <v>8300</v>
      </c>
      <c r="I8" s="163">
        <v>8100</v>
      </c>
      <c r="J8" s="163">
        <v>7900</v>
      </c>
      <c r="K8" s="163">
        <v>7700</v>
      </c>
    </row>
    <row r="9" spans="1:11">
      <c r="A9" s="4" t="s">
        <v>271</v>
      </c>
      <c r="B9" s="165">
        <f>B7*100000/B8</f>
        <v>216.45021645021646</v>
      </c>
      <c r="C9" s="165">
        <f>C7*100000/C8</f>
        <v>360.75036075036076</v>
      </c>
      <c r="D9" s="165">
        <f>D7*100000/D8</f>
        <v>371.13852199541537</v>
      </c>
      <c r="E9" s="165">
        <f t="shared" ref="E9:K9" si="1">E7*100000/E8</f>
        <v>380.6112168364491</v>
      </c>
      <c r="F9" s="165">
        <f t="shared" si="1"/>
        <v>390.35591274397245</v>
      </c>
      <c r="G9" s="165">
        <f t="shared" si="1"/>
        <v>376.47058823529414</v>
      </c>
      <c r="H9" s="165">
        <f t="shared" si="1"/>
        <v>373.49397590361446</v>
      </c>
      <c r="I9" s="165">
        <f t="shared" si="1"/>
        <v>345.67901234567898</v>
      </c>
      <c r="J9" s="165">
        <f t="shared" si="1"/>
        <v>329.11392405063293</v>
      </c>
      <c r="K9" s="165">
        <f t="shared" si="1"/>
        <v>324.6753246753247</v>
      </c>
    </row>
    <row r="10" spans="1:11">
      <c r="A10" s="6" t="s">
        <v>2</v>
      </c>
      <c r="B10" s="162">
        <v>136</v>
      </c>
      <c r="C10" s="162">
        <v>166</v>
      </c>
      <c r="D10" s="163">
        <v>138</v>
      </c>
      <c r="E10" s="163">
        <v>133</v>
      </c>
      <c r="F10" s="163">
        <v>128</v>
      </c>
      <c r="G10" s="163">
        <v>125</v>
      </c>
      <c r="H10" s="163">
        <v>119</v>
      </c>
      <c r="I10" s="163">
        <v>115</v>
      </c>
      <c r="J10" s="163">
        <v>112</v>
      </c>
      <c r="K10" s="163">
        <v>107</v>
      </c>
    </row>
    <row r="11" spans="1:11">
      <c r="A11" s="4" t="s">
        <v>101</v>
      </c>
      <c r="B11" s="162">
        <v>25504</v>
      </c>
      <c r="C11" s="162">
        <v>25504</v>
      </c>
      <c r="D11" s="163">
        <v>24390</v>
      </c>
      <c r="E11" s="163">
        <v>24039</v>
      </c>
      <c r="F11" s="163">
        <v>23700</v>
      </c>
      <c r="G11" s="163">
        <v>23600</v>
      </c>
      <c r="H11" s="163">
        <v>23360</v>
      </c>
      <c r="I11" s="163">
        <v>23000</v>
      </c>
      <c r="J11" s="163">
        <v>22700</v>
      </c>
      <c r="K11" s="163">
        <v>22350</v>
      </c>
    </row>
    <row r="12" spans="1:11">
      <c r="A12" s="4" t="s">
        <v>271</v>
      </c>
      <c r="B12" s="165">
        <f>B10*100000/B11</f>
        <v>533.24968632371395</v>
      </c>
      <c r="C12" s="165">
        <f>C10*100000/C11</f>
        <v>650.87829360100375</v>
      </c>
      <c r="D12" s="165">
        <f>D10*100000/D11</f>
        <v>565.80565805658057</v>
      </c>
      <c r="E12" s="165">
        <f t="shared" ref="E12:K12" si="2">E10*100000/E11</f>
        <v>553.26760680560756</v>
      </c>
      <c r="F12" s="165">
        <f>F10*100000/F11</f>
        <v>540.08438818565401</v>
      </c>
      <c r="G12" s="165">
        <f t="shared" si="2"/>
        <v>529.66101694915255</v>
      </c>
      <c r="H12" s="165">
        <f t="shared" si="2"/>
        <v>509.41780821917808</v>
      </c>
      <c r="I12" s="165">
        <f t="shared" si="2"/>
        <v>500</v>
      </c>
      <c r="J12" s="165">
        <f t="shared" si="2"/>
        <v>493.3920704845815</v>
      </c>
      <c r="K12" s="165">
        <f t="shared" si="2"/>
        <v>478.74720357941834</v>
      </c>
    </row>
    <row r="13" spans="1:11">
      <c r="A13" s="6" t="s">
        <v>3</v>
      </c>
      <c r="B13" s="162">
        <v>64</v>
      </c>
      <c r="C13" s="162">
        <v>68</v>
      </c>
      <c r="D13" s="163">
        <v>76</v>
      </c>
      <c r="E13" s="163">
        <v>80</v>
      </c>
      <c r="F13" s="163">
        <v>80</v>
      </c>
      <c r="G13" s="163">
        <v>85</v>
      </c>
      <c r="H13" s="163">
        <v>83</v>
      </c>
      <c r="I13" s="163">
        <v>81</v>
      </c>
      <c r="J13" s="163">
        <v>80</v>
      </c>
      <c r="K13" s="163">
        <v>75</v>
      </c>
    </row>
    <row r="14" spans="1:11" s="611" customFormat="1">
      <c r="A14" s="608" t="s">
        <v>101</v>
      </c>
      <c r="B14" s="609">
        <v>29222</v>
      </c>
      <c r="C14" s="609">
        <v>29222</v>
      </c>
      <c r="D14" s="610">
        <v>26575</v>
      </c>
      <c r="E14" s="610">
        <v>26075</v>
      </c>
      <c r="F14" s="168">
        <v>25775</v>
      </c>
      <c r="G14" s="610">
        <v>25200</v>
      </c>
      <c r="H14" s="610">
        <v>24410</v>
      </c>
      <c r="I14" s="610">
        <v>23500</v>
      </c>
      <c r="J14" s="610">
        <v>22700</v>
      </c>
      <c r="K14" s="610">
        <v>21830</v>
      </c>
    </row>
    <row r="15" spans="1:11">
      <c r="A15" s="4" t="s">
        <v>271</v>
      </c>
      <c r="B15" s="165">
        <f t="shared" ref="B15:C15" si="3">B13*100000/B14</f>
        <v>219.01307234275546</v>
      </c>
      <c r="C15" s="165">
        <f t="shared" si="3"/>
        <v>232.70138936417769</v>
      </c>
      <c r="D15" s="165">
        <f>D13*100000/D14</f>
        <v>285.98306679209782</v>
      </c>
      <c r="E15" s="165">
        <f t="shared" ref="E15:K15" si="4">E13*100000/E14</f>
        <v>306.80728667305851</v>
      </c>
      <c r="F15" s="165">
        <f t="shared" si="4"/>
        <v>310.37827352085355</v>
      </c>
      <c r="G15" s="165">
        <f t="shared" si="4"/>
        <v>337.30158730158729</v>
      </c>
      <c r="H15" s="165">
        <f t="shared" si="4"/>
        <v>340.02458009012702</v>
      </c>
      <c r="I15" s="165">
        <f t="shared" si="4"/>
        <v>344.68085106382978</v>
      </c>
      <c r="J15" s="165">
        <f t="shared" si="4"/>
        <v>352.42290748898677</v>
      </c>
      <c r="K15" s="165">
        <f t="shared" si="4"/>
        <v>343.56390288593678</v>
      </c>
    </row>
    <row r="16" spans="1:11">
      <c r="A16" s="6" t="s">
        <v>4</v>
      </c>
      <c r="B16" s="162">
        <v>29</v>
      </c>
      <c r="C16" s="162">
        <v>29</v>
      </c>
      <c r="D16" s="163">
        <v>34</v>
      </c>
      <c r="E16" s="163">
        <v>34</v>
      </c>
      <c r="F16" s="163">
        <v>34</v>
      </c>
      <c r="G16" s="163">
        <v>35</v>
      </c>
      <c r="H16" s="163">
        <v>35</v>
      </c>
      <c r="I16" s="163">
        <v>34</v>
      </c>
      <c r="J16" s="163">
        <v>33</v>
      </c>
      <c r="K16" s="163">
        <v>33</v>
      </c>
    </row>
    <row r="17" spans="1:11">
      <c r="A17" s="608" t="s">
        <v>101</v>
      </c>
      <c r="B17" s="162">
        <v>18374</v>
      </c>
      <c r="C17" s="162">
        <v>18374</v>
      </c>
      <c r="D17" s="163">
        <v>18097</v>
      </c>
      <c r="E17" s="163">
        <v>17834</v>
      </c>
      <c r="F17" s="163">
        <v>17575</v>
      </c>
      <c r="G17" s="163">
        <v>17300</v>
      </c>
      <c r="H17" s="163">
        <v>17085</v>
      </c>
      <c r="I17" s="163">
        <v>16800</v>
      </c>
      <c r="J17" s="163">
        <v>16600</v>
      </c>
      <c r="K17" s="163">
        <v>16300</v>
      </c>
    </row>
    <row r="18" spans="1:11">
      <c r="A18" s="4" t="s">
        <v>271</v>
      </c>
      <c r="B18" s="165">
        <f t="shared" ref="B18:C18" si="5">B16*100000/B17</f>
        <v>157.83171873299227</v>
      </c>
      <c r="C18" s="165">
        <f t="shared" si="5"/>
        <v>157.83171873299227</v>
      </c>
      <c r="D18" s="165">
        <f>D16*100000/D17</f>
        <v>187.87644360943804</v>
      </c>
      <c r="E18" s="165">
        <f t="shared" ref="E18:K18" si="6">E16*100000/E17</f>
        <v>190.64707861388359</v>
      </c>
      <c r="F18" s="165">
        <f t="shared" si="6"/>
        <v>193.45661450924609</v>
      </c>
      <c r="G18" s="165">
        <f t="shared" si="6"/>
        <v>202.3121387283237</v>
      </c>
      <c r="H18" s="165">
        <f t="shared" si="6"/>
        <v>204.85806262803629</v>
      </c>
      <c r="I18" s="165">
        <f t="shared" si="6"/>
        <v>202.38095238095238</v>
      </c>
      <c r="J18" s="165">
        <f t="shared" si="6"/>
        <v>198.79518072289156</v>
      </c>
      <c r="K18" s="165">
        <f t="shared" si="6"/>
        <v>202.45398773006136</v>
      </c>
    </row>
    <row r="19" spans="1:11">
      <c r="A19" s="6" t="s">
        <v>5</v>
      </c>
      <c r="B19" s="162">
        <v>278</v>
      </c>
      <c r="C19" s="162">
        <v>273</v>
      </c>
      <c r="D19" s="163">
        <v>289</v>
      </c>
      <c r="E19" s="163">
        <v>284</v>
      </c>
      <c r="F19" s="163">
        <v>279</v>
      </c>
      <c r="G19" s="163">
        <v>279</v>
      </c>
      <c r="H19" s="163">
        <v>275</v>
      </c>
      <c r="I19" s="163">
        <v>270</v>
      </c>
      <c r="J19" s="163">
        <v>262</v>
      </c>
      <c r="K19" s="163">
        <v>260</v>
      </c>
    </row>
    <row r="20" spans="1:11">
      <c r="A20" s="608" t="s">
        <v>101</v>
      </c>
      <c r="B20" s="162">
        <v>50072</v>
      </c>
      <c r="C20" s="162">
        <v>50072</v>
      </c>
      <c r="D20" s="163">
        <v>49403</v>
      </c>
      <c r="E20" s="163">
        <v>49294</v>
      </c>
      <c r="F20" s="163">
        <v>49185</v>
      </c>
      <c r="G20" s="163">
        <v>49000</v>
      </c>
      <c r="H20" s="163">
        <v>48970</v>
      </c>
      <c r="I20" s="163">
        <v>48800</v>
      </c>
      <c r="J20" s="163">
        <v>48700</v>
      </c>
      <c r="K20" s="163">
        <v>48600</v>
      </c>
    </row>
    <row r="21" spans="1:11">
      <c r="A21" s="4" t="s">
        <v>271</v>
      </c>
      <c r="B21" s="165">
        <f t="shared" ref="B21:K21" si="7">B19*100000/B20</f>
        <v>555.20051126378019</v>
      </c>
      <c r="C21" s="165">
        <f t="shared" si="7"/>
        <v>545.21489055759707</v>
      </c>
      <c r="D21" s="165">
        <f>D19*100000/D20</f>
        <v>584.98471752727562</v>
      </c>
      <c r="E21" s="165">
        <f t="shared" si="7"/>
        <v>576.13502657524248</v>
      </c>
      <c r="F21" s="165">
        <f t="shared" si="7"/>
        <v>567.24611161939617</v>
      </c>
      <c r="G21" s="165">
        <f t="shared" si="7"/>
        <v>569.38775510204084</v>
      </c>
      <c r="H21" s="165">
        <f>H19*100000/H20</f>
        <v>561.56830712681233</v>
      </c>
      <c r="I21" s="165">
        <f t="shared" si="7"/>
        <v>553.27868852459017</v>
      </c>
      <c r="J21" s="165">
        <f t="shared" si="7"/>
        <v>537.98767967145795</v>
      </c>
      <c r="K21" s="165">
        <f t="shared" si="7"/>
        <v>534.97942386831278</v>
      </c>
    </row>
    <row r="22" spans="1:11">
      <c r="A22" s="6" t="s">
        <v>6</v>
      </c>
      <c r="B22" s="162">
        <v>72</v>
      </c>
      <c r="C22" s="162">
        <v>113</v>
      </c>
      <c r="D22" s="163">
        <v>120</v>
      </c>
      <c r="E22" s="163">
        <v>136</v>
      </c>
      <c r="F22" s="163">
        <v>135</v>
      </c>
      <c r="G22" s="163">
        <v>135</v>
      </c>
      <c r="H22" s="163">
        <v>135</v>
      </c>
      <c r="I22" s="163">
        <v>133</v>
      </c>
      <c r="J22" s="163">
        <v>130</v>
      </c>
      <c r="K22" s="163">
        <v>125</v>
      </c>
    </row>
    <row r="23" spans="1:11">
      <c r="A23" s="608" t="s">
        <v>101</v>
      </c>
      <c r="B23" s="162">
        <v>28593</v>
      </c>
      <c r="C23" s="162">
        <v>28593</v>
      </c>
      <c r="D23" s="163">
        <v>27708</v>
      </c>
      <c r="E23" s="163">
        <v>27400</v>
      </c>
      <c r="F23" s="163">
        <v>27100</v>
      </c>
      <c r="G23" s="163">
        <v>26800</v>
      </c>
      <c r="H23" s="163">
        <v>26501</v>
      </c>
      <c r="I23" s="163">
        <v>26200</v>
      </c>
      <c r="J23" s="163">
        <v>25900</v>
      </c>
      <c r="K23" s="163">
        <v>25600</v>
      </c>
    </row>
    <row r="24" spans="1:11">
      <c r="A24" s="4" t="s">
        <v>271</v>
      </c>
      <c r="B24" s="165">
        <f t="shared" ref="B24:C24" si="8">B22*100000/B23</f>
        <v>251.80988353792887</v>
      </c>
      <c r="C24" s="165">
        <f t="shared" si="8"/>
        <v>395.201622774805</v>
      </c>
      <c r="D24" s="165">
        <f>D22*100000/D23</f>
        <v>433.08791684711997</v>
      </c>
      <c r="E24" s="165">
        <f t="shared" ref="E24:K24" si="9">E22*100000/E23</f>
        <v>496.35036496350364</v>
      </c>
      <c r="F24" s="165">
        <f t="shared" si="9"/>
        <v>498.15498154981549</v>
      </c>
      <c r="G24" s="165">
        <f t="shared" si="9"/>
        <v>503.73134328358208</v>
      </c>
      <c r="H24" s="165">
        <f t="shared" si="9"/>
        <v>509.4147390664503</v>
      </c>
      <c r="I24" s="165">
        <f t="shared" si="9"/>
        <v>507.63358778625957</v>
      </c>
      <c r="J24" s="165">
        <f t="shared" si="9"/>
        <v>501.93050193050192</v>
      </c>
      <c r="K24" s="165">
        <f t="shared" si="9"/>
        <v>488.28125</v>
      </c>
    </row>
    <row r="25" spans="1:11">
      <c r="A25" s="6" t="s">
        <v>7</v>
      </c>
      <c r="B25" s="162">
        <v>109</v>
      </c>
      <c r="C25" s="162">
        <v>117</v>
      </c>
      <c r="D25" s="163">
        <v>110</v>
      </c>
      <c r="E25" s="163">
        <v>109</v>
      </c>
      <c r="F25" s="163">
        <v>110</v>
      </c>
      <c r="G25" s="163">
        <v>114</v>
      </c>
      <c r="H25" s="163">
        <v>114</v>
      </c>
      <c r="I25" s="163">
        <v>114</v>
      </c>
      <c r="J25" s="163">
        <v>114</v>
      </c>
      <c r="K25" s="163">
        <v>114</v>
      </c>
    </row>
    <row r="26" spans="1:11">
      <c r="A26" s="608" t="s">
        <v>101</v>
      </c>
      <c r="B26" s="162">
        <v>38071</v>
      </c>
      <c r="C26" s="162">
        <v>38071</v>
      </c>
      <c r="D26" s="163">
        <v>40617</v>
      </c>
      <c r="E26" s="166">
        <v>41000</v>
      </c>
      <c r="F26" s="166">
        <v>41500</v>
      </c>
      <c r="G26" s="163">
        <v>41800</v>
      </c>
      <c r="H26" s="163">
        <v>42000</v>
      </c>
      <c r="I26" s="163">
        <v>42500</v>
      </c>
      <c r="J26" s="163">
        <v>42800</v>
      </c>
      <c r="K26" s="163">
        <v>43000</v>
      </c>
    </row>
    <row r="27" spans="1:11">
      <c r="A27" s="4" t="s">
        <v>271</v>
      </c>
      <c r="B27" s="184">
        <f t="shared" ref="B27:K27" si="10">B25*100000/B26</f>
        <v>286.30716293241574</v>
      </c>
      <c r="C27" s="184">
        <f t="shared" si="10"/>
        <v>307.32053268892332</v>
      </c>
      <c r="D27" s="184">
        <f>D25*100000/D26</f>
        <v>270.82256198143637</v>
      </c>
      <c r="E27" s="184">
        <f t="shared" si="10"/>
        <v>265.85365853658539</v>
      </c>
      <c r="F27" s="184">
        <f t="shared" si="10"/>
        <v>265.06024096385545</v>
      </c>
      <c r="G27" s="184">
        <f t="shared" si="10"/>
        <v>272.72727272727275</v>
      </c>
      <c r="H27" s="184">
        <f t="shared" si="10"/>
        <v>271.42857142857144</v>
      </c>
      <c r="I27" s="184">
        <f t="shared" si="10"/>
        <v>268.23529411764707</v>
      </c>
      <c r="J27" s="184">
        <f t="shared" si="10"/>
        <v>266.35514018691589</v>
      </c>
      <c r="K27" s="184">
        <f t="shared" si="10"/>
        <v>265.11627906976742</v>
      </c>
    </row>
    <row r="28" spans="1:11">
      <c r="A28" s="6" t="s">
        <v>8</v>
      </c>
      <c r="B28" s="162">
        <v>309</v>
      </c>
      <c r="C28" s="162">
        <v>338</v>
      </c>
      <c r="D28" s="163">
        <v>357</v>
      </c>
      <c r="E28" s="163">
        <v>356</v>
      </c>
      <c r="F28" s="163">
        <v>354</v>
      </c>
      <c r="G28" s="163">
        <v>354</v>
      </c>
      <c r="H28" s="163">
        <v>353</v>
      </c>
      <c r="I28" s="163">
        <v>352</v>
      </c>
      <c r="J28" s="163">
        <v>350</v>
      </c>
      <c r="K28" s="163">
        <v>347</v>
      </c>
    </row>
    <row r="29" spans="1:11">
      <c r="A29" s="608" t="s">
        <v>101</v>
      </c>
      <c r="B29" s="162">
        <v>59959</v>
      </c>
      <c r="C29" s="162">
        <v>59959</v>
      </c>
      <c r="D29" s="163">
        <v>58601</v>
      </c>
      <c r="E29" s="163">
        <v>58530</v>
      </c>
      <c r="F29" s="163">
        <v>58160</v>
      </c>
      <c r="G29" s="163">
        <v>57700</v>
      </c>
      <c r="H29" s="163">
        <v>57430</v>
      </c>
      <c r="I29" s="163">
        <v>57000</v>
      </c>
      <c r="J29" s="163">
        <v>56700</v>
      </c>
      <c r="K29" s="163">
        <v>56300</v>
      </c>
    </row>
    <row r="30" spans="1:11">
      <c r="A30" s="4" t="s">
        <v>271</v>
      </c>
      <c r="B30" s="165">
        <f t="shared" ref="B30:C30" si="11">B28*100000/B29</f>
        <v>515.35215730749348</v>
      </c>
      <c r="C30" s="165">
        <f t="shared" si="11"/>
        <v>563.71854100301869</v>
      </c>
      <c r="D30" s="165">
        <f>D28*100000/D29</f>
        <v>609.20462108155152</v>
      </c>
      <c r="E30" s="165">
        <f t="shared" ref="E30:K30" si="12">E28*100000/E29</f>
        <v>608.23509311464204</v>
      </c>
      <c r="F30" s="165">
        <f t="shared" si="12"/>
        <v>608.66574965612108</v>
      </c>
      <c r="G30" s="165">
        <f t="shared" si="12"/>
        <v>613.51819757365683</v>
      </c>
      <c r="H30" s="165">
        <f t="shared" si="12"/>
        <v>614.66132683266585</v>
      </c>
      <c r="I30" s="165">
        <f t="shared" si="12"/>
        <v>617.54385964912285</v>
      </c>
      <c r="J30" s="165">
        <f t="shared" si="12"/>
        <v>617.28395061728395</v>
      </c>
      <c r="K30" s="165">
        <f t="shared" si="12"/>
        <v>616.3410301953819</v>
      </c>
    </row>
    <row r="31" spans="1:11">
      <c r="A31" s="6" t="s">
        <v>9</v>
      </c>
      <c r="B31" s="162">
        <v>38</v>
      </c>
      <c r="C31" s="162">
        <v>41</v>
      </c>
      <c r="D31" s="163">
        <v>38</v>
      </c>
      <c r="E31" s="163">
        <v>37</v>
      </c>
      <c r="F31" s="163">
        <v>36</v>
      </c>
      <c r="G31" s="163">
        <v>37</v>
      </c>
      <c r="H31" s="163">
        <v>36</v>
      </c>
      <c r="I31" s="163">
        <v>36</v>
      </c>
      <c r="J31" s="163">
        <v>31</v>
      </c>
      <c r="K31" s="163">
        <v>31</v>
      </c>
    </row>
    <row r="32" spans="1:11">
      <c r="A32" s="608" t="s">
        <v>101</v>
      </c>
      <c r="B32" s="162">
        <v>16474</v>
      </c>
      <c r="C32" s="162">
        <v>16474</v>
      </c>
      <c r="D32" s="163">
        <v>15902</v>
      </c>
      <c r="E32" s="163">
        <v>15650</v>
      </c>
      <c r="F32" s="163">
        <v>15415</v>
      </c>
      <c r="G32" s="163">
        <v>15180</v>
      </c>
      <c r="H32" s="163">
        <v>14950</v>
      </c>
      <c r="I32" s="163">
        <v>14700</v>
      </c>
      <c r="J32" s="163">
        <v>14500</v>
      </c>
      <c r="K32" s="163">
        <v>14200</v>
      </c>
    </row>
    <row r="33" spans="1:11">
      <c r="A33" s="4" t="s">
        <v>271</v>
      </c>
      <c r="B33" s="165">
        <f t="shared" ref="B33:C33" si="13">B31*100000/B32</f>
        <v>230.66650479543523</v>
      </c>
      <c r="C33" s="165">
        <f t="shared" si="13"/>
        <v>248.87701833191696</v>
      </c>
      <c r="D33" s="165">
        <f>D31*100000/D32</f>
        <v>238.96365237077097</v>
      </c>
      <c r="E33" s="165">
        <f t="shared" ref="E33:K33" si="14">E31*100000/E32</f>
        <v>236.42172523961662</v>
      </c>
      <c r="F33" s="165">
        <f t="shared" si="14"/>
        <v>233.53876094712942</v>
      </c>
      <c r="G33" s="165">
        <f t="shared" si="14"/>
        <v>243.74176548089591</v>
      </c>
      <c r="H33" s="165">
        <f t="shared" si="14"/>
        <v>240.80267558528428</v>
      </c>
      <c r="I33" s="165">
        <f t="shared" si="14"/>
        <v>244.89795918367346</v>
      </c>
      <c r="J33" s="165">
        <f t="shared" si="14"/>
        <v>213.79310344827587</v>
      </c>
      <c r="K33" s="165">
        <f t="shared" si="14"/>
        <v>218.30985915492957</v>
      </c>
    </row>
    <row r="34" spans="1:11">
      <c r="A34" s="6" t="s">
        <v>10</v>
      </c>
      <c r="B34" s="162">
        <v>46</v>
      </c>
      <c r="C34" s="162">
        <v>47</v>
      </c>
      <c r="D34" s="163">
        <v>47</v>
      </c>
      <c r="E34" s="163">
        <v>46</v>
      </c>
      <c r="F34" s="163">
        <v>46</v>
      </c>
      <c r="G34" s="163">
        <v>47</v>
      </c>
      <c r="H34" s="163">
        <v>47</v>
      </c>
      <c r="I34" s="163">
        <v>45</v>
      </c>
      <c r="J34" s="163">
        <v>41</v>
      </c>
      <c r="K34" s="163">
        <v>40</v>
      </c>
    </row>
    <row r="35" spans="1:11">
      <c r="A35" s="608" t="s">
        <v>101</v>
      </c>
      <c r="B35" s="162">
        <v>15038</v>
      </c>
      <c r="C35" s="162">
        <v>15038</v>
      </c>
      <c r="D35" s="163">
        <v>14570</v>
      </c>
      <c r="E35" s="163">
        <v>14436</v>
      </c>
      <c r="F35" s="163">
        <v>14300</v>
      </c>
      <c r="G35" s="163">
        <v>14170</v>
      </c>
      <c r="H35" s="163">
        <v>14040</v>
      </c>
      <c r="I35" s="163">
        <v>13900</v>
      </c>
      <c r="J35" s="163">
        <v>13700</v>
      </c>
      <c r="K35" s="163">
        <v>13500</v>
      </c>
    </row>
    <row r="36" spans="1:11">
      <c r="A36" s="4" t="s">
        <v>271</v>
      </c>
      <c r="B36" s="165">
        <f t="shared" ref="B36:C36" si="15">B34*100000/B35</f>
        <v>305.8917409229951</v>
      </c>
      <c r="C36" s="165">
        <f t="shared" si="15"/>
        <v>312.54156137784281</v>
      </c>
      <c r="D36" s="165">
        <f>D34*100000/D35</f>
        <v>322.58064516129031</v>
      </c>
      <c r="E36" s="165">
        <f t="shared" ref="E36:K36" si="16">E34*100000/E35</f>
        <v>318.64782488223887</v>
      </c>
      <c r="F36" s="165">
        <f t="shared" si="16"/>
        <v>321.67832167832165</v>
      </c>
      <c r="G36" s="165">
        <f t="shared" si="16"/>
        <v>331.68666196189133</v>
      </c>
      <c r="H36" s="165">
        <f t="shared" si="16"/>
        <v>334.75783475783476</v>
      </c>
      <c r="I36" s="165">
        <f t="shared" si="16"/>
        <v>323.74100719424462</v>
      </c>
      <c r="J36" s="165">
        <f t="shared" si="16"/>
        <v>299.2700729927007</v>
      </c>
      <c r="K36" s="165">
        <f t="shared" si="16"/>
        <v>296.2962962962963</v>
      </c>
    </row>
    <row r="37" spans="1:11">
      <c r="A37" s="6" t="s">
        <v>11</v>
      </c>
      <c r="B37" s="162">
        <v>134</v>
      </c>
      <c r="C37" s="162">
        <v>182</v>
      </c>
      <c r="D37" s="163">
        <v>139</v>
      </c>
      <c r="E37" s="163">
        <v>133</v>
      </c>
      <c r="F37" s="163">
        <v>133</v>
      </c>
      <c r="G37" s="163">
        <v>133</v>
      </c>
      <c r="H37" s="163">
        <v>132</v>
      </c>
      <c r="I37" s="163">
        <v>133</v>
      </c>
      <c r="J37" s="163">
        <v>129</v>
      </c>
      <c r="K37" s="163">
        <v>128</v>
      </c>
    </row>
    <row r="38" spans="1:11">
      <c r="A38" s="608" t="s">
        <v>101</v>
      </c>
      <c r="B38" s="162">
        <v>39763</v>
      </c>
      <c r="C38" s="162">
        <v>39763</v>
      </c>
      <c r="D38" s="163">
        <v>38855</v>
      </c>
      <c r="E38" s="163">
        <v>38470</v>
      </c>
      <c r="F38" s="163">
        <v>38085</v>
      </c>
      <c r="G38" s="163">
        <v>37780</v>
      </c>
      <c r="H38" s="163">
        <v>37440</v>
      </c>
      <c r="I38" s="163">
        <v>37100</v>
      </c>
      <c r="J38" s="163">
        <v>36700</v>
      </c>
      <c r="K38" s="163">
        <v>36300</v>
      </c>
    </row>
    <row r="39" spans="1:11">
      <c r="A39" s="4" t="s">
        <v>271</v>
      </c>
      <c r="B39" s="165">
        <f t="shared" ref="B39:C39" si="17">B37*100000/B38</f>
        <v>336.9967054799688</v>
      </c>
      <c r="C39" s="165">
        <f t="shared" si="17"/>
        <v>457.71194326383824</v>
      </c>
      <c r="D39" s="165">
        <f>D37*100000/D38</f>
        <v>357.74031656157507</v>
      </c>
      <c r="E39" s="165">
        <f t="shared" ref="E39:K39" si="18">E37*100000/E38</f>
        <v>345.72394073303872</v>
      </c>
      <c r="F39" s="165">
        <f t="shared" si="18"/>
        <v>349.21885256662728</v>
      </c>
      <c r="G39" s="165">
        <f t="shared" si="18"/>
        <v>352.03811540497617</v>
      </c>
      <c r="H39" s="165">
        <f t="shared" si="18"/>
        <v>352.56410256410254</v>
      </c>
      <c r="I39" s="165">
        <f t="shared" si="18"/>
        <v>358.49056603773585</v>
      </c>
      <c r="J39" s="165">
        <f t="shared" si="18"/>
        <v>351.49863760217983</v>
      </c>
      <c r="K39" s="165">
        <f t="shared" si="18"/>
        <v>352.61707988980714</v>
      </c>
    </row>
    <row r="40" spans="1:11">
      <c r="A40" s="6" t="s">
        <v>12</v>
      </c>
      <c r="B40" s="162">
        <v>40</v>
      </c>
      <c r="C40" s="162">
        <v>39</v>
      </c>
      <c r="D40" s="163">
        <v>33</v>
      </c>
      <c r="E40" s="163">
        <v>33</v>
      </c>
      <c r="F40" s="163">
        <v>33</v>
      </c>
      <c r="G40" s="163">
        <v>33</v>
      </c>
      <c r="H40" s="163">
        <v>32</v>
      </c>
      <c r="I40" s="163">
        <v>32</v>
      </c>
      <c r="J40" s="163">
        <v>28</v>
      </c>
      <c r="K40" s="163">
        <v>25</v>
      </c>
    </row>
    <row r="41" spans="1:11">
      <c r="A41" s="608" t="s">
        <v>101</v>
      </c>
      <c r="B41" s="162">
        <v>13213</v>
      </c>
      <c r="C41" s="162">
        <v>13213</v>
      </c>
      <c r="D41" s="163">
        <v>11869</v>
      </c>
      <c r="E41" s="163">
        <v>10907</v>
      </c>
      <c r="F41" s="163">
        <v>10035</v>
      </c>
      <c r="G41" s="163">
        <v>9230</v>
      </c>
      <c r="H41" s="163">
        <v>8540</v>
      </c>
      <c r="I41" s="163">
        <v>7900</v>
      </c>
      <c r="J41" s="163">
        <v>7100</v>
      </c>
      <c r="K41" s="163">
        <v>6300</v>
      </c>
    </row>
    <row r="42" spans="1:11">
      <c r="A42" s="4" t="s">
        <v>271</v>
      </c>
      <c r="B42" s="165">
        <f t="shared" ref="B42:C42" si="19">B40*100000/B41</f>
        <v>302.73215772345418</v>
      </c>
      <c r="C42" s="165">
        <f t="shared" si="19"/>
        <v>295.16385378036784</v>
      </c>
      <c r="D42" s="165">
        <f>D40*100000/D41</f>
        <v>278.03521779425392</v>
      </c>
      <c r="E42" s="165">
        <f t="shared" ref="E42:K42" si="20">E40*100000/E41</f>
        <v>302.55799028147061</v>
      </c>
      <c r="F42" s="165">
        <f t="shared" si="20"/>
        <v>328.84902840059789</v>
      </c>
      <c r="G42" s="165">
        <f t="shared" si="20"/>
        <v>357.52979414951244</v>
      </c>
      <c r="H42" s="165">
        <f t="shared" si="20"/>
        <v>374.70725995316161</v>
      </c>
      <c r="I42" s="165">
        <f t="shared" si="20"/>
        <v>405.0632911392405</v>
      </c>
      <c r="J42" s="165">
        <f t="shared" si="20"/>
        <v>394.36619718309856</v>
      </c>
      <c r="K42" s="165">
        <f t="shared" si="20"/>
        <v>396.82539682539681</v>
      </c>
    </row>
    <row r="43" spans="1:11">
      <c r="A43" s="6" t="s">
        <v>13</v>
      </c>
      <c r="B43" s="162">
        <v>109</v>
      </c>
      <c r="C43" s="162">
        <v>114</v>
      </c>
      <c r="D43" s="163">
        <v>107</v>
      </c>
      <c r="E43" s="163">
        <v>106</v>
      </c>
      <c r="F43" s="163">
        <v>105</v>
      </c>
      <c r="G43" s="167">
        <v>102</v>
      </c>
      <c r="H43" s="167">
        <v>102</v>
      </c>
      <c r="I43" s="167">
        <v>94</v>
      </c>
      <c r="J43" s="167">
        <v>92</v>
      </c>
      <c r="K43" s="167">
        <v>91</v>
      </c>
    </row>
    <row r="44" spans="1:11">
      <c r="A44" s="608" t="s">
        <v>101</v>
      </c>
      <c r="B44" s="162">
        <v>25015</v>
      </c>
      <c r="C44" s="162">
        <v>25015</v>
      </c>
      <c r="D44" s="163">
        <v>24395</v>
      </c>
      <c r="E44" s="163">
        <v>24229</v>
      </c>
      <c r="F44" s="163">
        <v>24085</v>
      </c>
      <c r="G44" s="167">
        <v>23940</v>
      </c>
      <c r="H44" s="167">
        <v>23790</v>
      </c>
      <c r="I44" s="167">
        <v>23600</v>
      </c>
      <c r="J44" s="167">
        <v>23450</v>
      </c>
      <c r="K44" s="167">
        <v>23300</v>
      </c>
    </row>
    <row r="45" spans="1:11">
      <c r="A45" s="4" t="s">
        <v>271</v>
      </c>
      <c r="B45" s="165">
        <f t="shared" ref="B45:C45" si="21">B43*100000/B44</f>
        <v>435.73855686588047</v>
      </c>
      <c r="C45" s="165">
        <f t="shared" si="21"/>
        <v>455.72656406156307</v>
      </c>
      <c r="D45" s="10">
        <f>D43*100000/D44</f>
        <v>438.61447017831523</v>
      </c>
      <c r="E45" s="10">
        <f t="shared" ref="E45:K45" si="22">E43*100000/E44</f>
        <v>437.49226133971689</v>
      </c>
      <c r="F45" s="10">
        <f t="shared" si="22"/>
        <v>435.95598920489931</v>
      </c>
      <c r="G45" s="10">
        <f t="shared" si="22"/>
        <v>426.06516290726819</v>
      </c>
      <c r="H45" s="10">
        <f t="shared" si="22"/>
        <v>428.75157629255989</v>
      </c>
      <c r="I45" s="10">
        <f t="shared" si="22"/>
        <v>398.30508474576271</v>
      </c>
      <c r="J45" s="10">
        <f t="shared" si="22"/>
        <v>392.32409381663115</v>
      </c>
      <c r="K45" s="10">
        <f t="shared" si="22"/>
        <v>390.55793991416311</v>
      </c>
    </row>
    <row r="46" spans="1:11">
      <c r="A46" s="6" t="s">
        <v>14</v>
      </c>
      <c r="B46" s="162">
        <v>9</v>
      </c>
      <c r="C46" s="162">
        <v>13</v>
      </c>
      <c r="D46" s="163">
        <v>16</v>
      </c>
      <c r="E46" s="163">
        <v>16</v>
      </c>
      <c r="F46" s="163">
        <v>16</v>
      </c>
      <c r="G46" s="167">
        <v>16</v>
      </c>
      <c r="H46" s="167">
        <v>16</v>
      </c>
      <c r="I46" s="167">
        <v>16</v>
      </c>
      <c r="J46" s="167">
        <v>16</v>
      </c>
      <c r="K46" s="167">
        <v>16</v>
      </c>
    </row>
    <row r="47" spans="1:11">
      <c r="A47" s="608" t="s">
        <v>101</v>
      </c>
      <c r="B47" s="162">
        <v>5467</v>
      </c>
      <c r="C47" s="162">
        <v>5467</v>
      </c>
      <c r="D47" s="163">
        <v>5401</v>
      </c>
      <c r="E47" s="163">
        <v>5413</v>
      </c>
      <c r="F47" s="163">
        <v>5450</v>
      </c>
      <c r="G47" s="167">
        <v>5480</v>
      </c>
      <c r="H47" s="167">
        <v>5500</v>
      </c>
      <c r="I47" s="167">
        <v>5540</v>
      </c>
      <c r="J47" s="167">
        <v>5550</v>
      </c>
      <c r="K47" s="167">
        <v>5560</v>
      </c>
    </row>
    <row r="48" spans="1:11">
      <c r="A48" s="4" t="s">
        <v>271</v>
      </c>
      <c r="B48" s="165">
        <f t="shared" ref="B48:C48" si="23">B46*100000/B47</f>
        <v>164.62410828608012</v>
      </c>
      <c r="C48" s="165">
        <f t="shared" si="23"/>
        <v>237.79037863544906</v>
      </c>
      <c r="D48" s="165">
        <f>D46*100000/D47</f>
        <v>296.24143677096833</v>
      </c>
      <c r="E48" s="165">
        <f t="shared" ref="E48:K48" si="24">E46*100000/E47</f>
        <v>295.58470349159433</v>
      </c>
      <c r="F48" s="165">
        <f t="shared" si="24"/>
        <v>293.57798165137615</v>
      </c>
      <c r="G48" s="165">
        <f t="shared" si="24"/>
        <v>291.97080291970804</v>
      </c>
      <c r="H48" s="165">
        <f t="shared" si="24"/>
        <v>290.90909090909093</v>
      </c>
      <c r="I48" s="165">
        <f t="shared" si="24"/>
        <v>288.80866425992781</v>
      </c>
      <c r="J48" s="165">
        <f t="shared" si="24"/>
        <v>288.2882882882883</v>
      </c>
      <c r="K48" s="165">
        <f t="shared" si="24"/>
        <v>287.76978417266184</v>
      </c>
    </row>
    <row r="49" spans="1:12">
      <c r="A49" s="6" t="s">
        <v>15</v>
      </c>
      <c r="B49" s="162">
        <v>144</v>
      </c>
      <c r="C49" s="162">
        <v>151</v>
      </c>
      <c r="D49" s="163">
        <v>154</v>
      </c>
      <c r="E49" s="163">
        <v>153</v>
      </c>
      <c r="F49" s="163">
        <v>152</v>
      </c>
      <c r="G49" s="163">
        <v>152</v>
      </c>
      <c r="H49" s="163">
        <v>152</v>
      </c>
      <c r="I49" s="163">
        <v>148</v>
      </c>
      <c r="J49" s="163">
        <v>147</v>
      </c>
      <c r="K49" s="163">
        <v>147</v>
      </c>
    </row>
    <row r="50" spans="1:12">
      <c r="A50" s="608" t="s">
        <v>101</v>
      </c>
      <c r="B50" s="162">
        <v>26798</v>
      </c>
      <c r="C50" s="162">
        <v>26798</v>
      </c>
      <c r="D50" s="163">
        <v>26935</v>
      </c>
      <c r="E50" s="163">
        <v>26966</v>
      </c>
      <c r="F50" s="163">
        <v>27050</v>
      </c>
      <c r="G50" s="163">
        <v>27000</v>
      </c>
      <c r="H50" s="163">
        <v>26900</v>
      </c>
      <c r="I50" s="163">
        <v>26800</v>
      </c>
      <c r="J50" s="163">
        <v>26800</v>
      </c>
      <c r="K50" s="163">
        <v>26800</v>
      </c>
    </row>
    <row r="51" spans="1:12">
      <c r="A51" s="4" t="s">
        <v>271</v>
      </c>
      <c r="B51" s="165">
        <f t="shared" ref="B51:C51" si="25">B49*100000/B50</f>
        <v>537.35353384580935</v>
      </c>
      <c r="C51" s="165">
        <f t="shared" si="25"/>
        <v>563.47488618553621</v>
      </c>
      <c r="D51" s="165">
        <f>D49*100000/D50</f>
        <v>571.74679784666796</v>
      </c>
      <c r="E51" s="165">
        <f t="shared" ref="E51:J51" si="26">E49*100000/E50</f>
        <v>567.38114662908845</v>
      </c>
      <c r="F51" s="165">
        <f t="shared" si="26"/>
        <v>561.92236598890941</v>
      </c>
      <c r="G51" s="165">
        <f t="shared" si="26"/>
        <v>562.96296296296293</v>
      </c>
      <c r="H51" s="165">
        <f t="shared" si="26"/>
        <v>565.05576208178434</v>
      </c>
      <c r="I51" s="165">
        <f t="shared" si="26"/>
        <v>552.2388059701492</v>
      </c>
      <c r="J51" s="165">
        <f t="shared" si="26"/>
        <v>548.50746268656712</v>
      </c>
      <c r="K51" s="165">
        <f>K49*100000/K50</f>
        <v>548.50746268656712</v>
      </c>
    </row>
    <row r="52" spans="1:12">
      <c r="A52" s="6" t="s">
        <v>16</v>
      </c>
      <c r="B52" s="162">
        <v>51</v>
      </c>
      <c r="C52" s="162">
        <v>64</v>
      </c>
      <c r="D52" s="163">
        <v>58</v>
      </c>
      <c r="E52" s="163">
        <v>58</v>
      </c>
      <c r="F52" s="163">
        <v>58</v>
      </c>
      <c r="G52" s="163">
        <v>58</v>
      </c>
      <c r="H52" s="163">
        <v>58</v>
      </c>
      <c r="I52" s="163">
        <v>58</v>
      </c>
      <c r="J52" s="163">
        <v>58</v>
      </c>
      <c r="K52" s="163">
        <v>58</v>
      </c>
    </row>
    <row r="53" spans="1:12">
      <c r="A53" s="608" t="s">
        <v>101</v>
      </c>
      <c r="B53" s="162">
        <v>14100</v>
      </c>
      <c r="C53" s="162">
        <v>14100</v>
      </c>
      <c r="D53" s="163">
        <v>13454</v>
      </c>
      <c r="E53" s="163">
        <v>13220</v>
      </c>
      <c r="F53" s="163">
        <v>13020</v>
      </c>
      <c r="G53" s="163">
        <v>12825</v>
      </c>
      <c r="H53" s="163">
        <v>12800</v>
      </c>
      <c r="I53" s="163">
        <v>12500</v>
      </c>
      <c r="J53" s="163">
        <v>12200</v>
      </c>
      <c r="K53" s="163">
        <v>12000</v>
      </c>
    </row>
    <row r="54" spans="1:12">
      <c r="A54" s="4" t="s">
        <v>271</v>
      </c>
      <c r="B54" s="165">
        <f t="shared" ref="B54:C54" si="27">B52*100000/B53</f>
        <v>361.70212765957444</v>
      </c>
      <c r="C54" s="165">
        <f t="shared" si="27"/>
        <v>453.90070921985813</v>
      </c>
      <c r="D54" s="165">
        <f>D52*100000/D53</f>
        <v>431.09855804965065</v>
      </c>
      <c r="E54" s="165">
        <f t="shared" ref="E54:K54" si="28">E52*100000/E53</f>
        <v>438.72919818456882</v>
      </c>
      <c r="F54" s="165">
        <f t="shared" si="28"/>
        <v>445.46850998463901</v>
      </c>
      <c r="G54" s="165">
        <f t="shared" si="28"/>
        <v>452.24171539961014</v>
      </c>
      <c r="H54" s="165">
        <f t="shared" si="28"/>
        <v>453.125</v>
      </c>
      <c r="I54" s="165">
        <f t="shared" si="28"/>
        <v>464</v>
      </c>
      <c r="J54" s="165">
        <f t="shared" si="28"/>
        <v>475.40983606557376</v>
      </c>
      <c r="K54" s="165">
        <f t="shared" si="28"/>
        <v>483.33333333333331</v>
      </c>
    </row>
    <row r="55" spans="1:12">
      <c r="A55" s="6" t="s">
        <v>17</v>
      </c>
      <c r="B55" s="162">
        <v>123</v>
      </c>
      <c r="C55" s="162">
        <v>96</v>
      </c>
      <c r="D55" s="163">
        <v>163</v>
      </c>
      <c r="E55" s="163">
        <v>162</v>
      </c>
      <c r="F55" s="163">
        <v>160</v>
      </c>
      <c r="G55" s="163">
        <v>160</v>
      </c>
      <c r="H55" s="163">
        <v>159</v>
      </c>
      <c r="I55" s="163">
        <v>159</v>
      </c>
      <c r="J55" s="163">
        <v>156</v>
      </c>
      <c r="K55" s="163">
        <v>159</v>
      </c>
    </row>
    <row r="56" spans="1:12">
      <c r="A56" s="608" t="s">
        <v>101</v>
      </c>
      <c r="B56" s="162">
        <v>46668</v>
      </c>
      <c r="C56" s="162">
        <v>46668</v>
      </c>
      <c r="D56" s="163">
        <v>44639</v>
      </c>
      <c r="E56" s="163">
        <v>43867</v>
      </c>
      <c r="F56" s="163">
        <v>43110</v>
      </c>
      <c r="G56" s="163">
        <v>42360</v>
      </c>
      <c r="H56" s="163">
        <v>41630</v>
      </c>
      <c r="I56" s="163">
        <v>40900</v>
      </c>
      <c r="J56" s="163">
        <v>40200</v>
      </c>
      <c r="K56" s="163">
        <v>39500</v>
      </c>
    </row>
    <row r="57" spans="1:12">
      <c r="A57" s="4" t="s">
        <v>271</v>
      </c>
      <c r="B57" s="165">
        <f t="shared" ref="B57:C57" si="29">B55*100000/B56</f>
        <v>263.56389817433785</v>
      </c>
      <c r="C57" s="165">
        <f t="shared" si="29"/>
        <v>205.70840833119053</v>
      </c>
      <c r="D57" s="165">
        <f>D55*100000/D56</f>
        <v>365.15154909384171</v>
      </c>
      <c r="E57" s="165">
        <f>E55*100000/E56</f>
        <v>369.29810563749515</v>
      </c>
      <c r="F57" s="165">
        <f t="shared" ref="F57:K57" si="30">F55*100000/F56</f>
        <v>371.14358617490143</v>
      </c>
      <c r="G57" s="165">
        <f t="shared" si="30"/>
        <v>377.71482530689332</v>
      </c>
      <c r="H57" s="165">
        <f t="shared" si="30"/>
        <v>381.93610377131876</v>
      </c>
      <c r="I57" s="165">
        <f t="shared" si="30"/>
        <v>388.75305623471883</v>
      </c>
      <c r="J57" s="165">
        <f t="shared" si="30"/>
        <v>388.05970149253733</v>
      </c>
      <c r="K57" s="165">
        <f t="shared" si="30"/>
        <v>402.53164556962025</v>
      </c>
    </row>
    <row r="58" spans="1:12">
      <c r="A58" s="6" t="s">
        <v>18</v>
      </c>
      <c r="B58" s="162">
        <v>67</v>
      </c>
      <c r="C58" s="162">
        <v>94</v>
      </c>
      <c r="D58" s="163">
        <v>88</v>
      </c>
      <c r="E58" s="163">
        <v>85</v>
      </c>
      <c r="F58" s="163">
        <v>85</v>
      </c>
      <c r="G58" s="163">
        <v>82</v>
      </c>
      <c r="H58" s="163">
        <v>75</v>
      </c>
      <c r="I58" s="163">
        <v>75</v>
      </c>
      <c r="J58" s="163">
        <v>75</v>
      </c>
      <c r="K58" s="163">
        <v>73</v>
      </c>
    </row>
    <row r="59" spans="1:12">
      <c r="A59" s="608" t="s">
        <v>101</v>
      </c>
      <c r="B59" s="162">
        <v>16418</v>
      </c>
      <c r="C59" s="162">
        <v>16418</v>
      </c>
      <c r="D59" s="163">
        <v>17069</v>
      </c>
      <c r="E59" s="163">
        <v>16800</v>
      </c>
      <c r="F59" s="163">
        <v>16900</v>
      </c>
      <c r="G59" s="163">
        <v>17000</v>
      </c>
      <c r="H59" s="163">
        <v>17050</v>
      </c>
      <c r="I59" s="163">
        <v>17100</v>
      </c>
      <c r="J59" s="163">
        <v>17200</v>
      </c>
      <c r="K59" s="163">
        <v>17300</v>
      </c>
    </row>
    <row r="60" spans="1:12">
      <c r="A60" s="4" t="s">
        <v>271</v>
      </c>
      <c r="B60" s="165">
        <f t="shared" ref="B60:C60" si="31">B58*100000/B59</f>
        <v>408.08868315263737</v>
      </c>
      <c r="C60" s="165">
        <f t="shared" si="31"/>
        <v>572.54233158728221</v>
      </c>
      <c r="D60" s="165">
        <f>D58*100000/D59</f>
        <v>515.55451403128484</v>
      </c>
      <c r="E60" s="165">
        <f t="shared" ref="E60:K60" si="32">E58*100000/E59</f>
        <v>505.95238095238096</v>
      </c>
      <c r="F60" s="165">
        <f t="shared" si="32"/>
        <v>502.95857988165682</v>
      </c>
      <c r="G60" s="165">
        <f t="shared" si="32"/>
        <v>482.35294117647061</v>
      </c>
      <c r="H60" s="165">
        <f t="shared" si="32"/>
        <v>439.88269794721407</v>
      </c>
      <c r="I60" s="165">
        <f t="shared" si="32"/>
        <v>438.59649122807019</v>
      </c>
      <c r="J60" s="165">
        <f t="shared" si="32"/>
        <v>436.04651162790697</v>
      </c>
      <c r="K60" s="165">
        <f t="shared" si="32"/>
        <v>421.96531791907512</v>
      </c>
    </row>
    <row r="61" spans="1:12">
      <c r="A61" s="6" t="s">
        <v>19</v>
      </c>
      <c r="B61" s="162">
        <v>25</v>
      </c>
      <c r="C61" s="162">
        <v>33</v>
      </c>
      <c r="D61" s="163">
        <v>47</v>
      </c>
      <c r="E61" s="163">
        <v>49</v>
      </c>
      <c r="F61" s="163">
        <v>49</v>
      </c>
      <c r="G61" s="163">
        <v>50</v>
      </c>
      <c r="H61" s="163">
        <v>50</v>
      </c>
      <c r="I61" s="163">
        <v>49</v>
      </c>
      <c r="J61" s="163">
        <v>51</v>
      </c>
      <c r="K61" s="163">
        <v>51</v>
      </c>
    </row>
    <row r="62" spans="1:12">
      <c r="A62" s="608" t="s">
        <v>101</v>
      </c>
      <c r="B62" s="162">
        <v>22750</v>
      </c>
      <c r="C62" s="162">
        <v>22750</v>
      </c>
      <c r="D62" s="163">
        <v>22084</v>
      </c>
      <c r="E62" s="163">
        <v>21900</v>
      </c>
      <c r="F62" s="163">
        <v>21730</v>
      </c>
      <c r="G62" s="163">
        <v>21550</v>
      </c>
      <c r="H62" s="163">
        <v>21375</v>
      </c>
      <c r="I62" s="163">
        <v>21100</v>
      </c>
      <c r="J62" s="163">
        <v>20900</v>
      </c>
      <c r="K62" s="163">
        <v>20700</v>
      </c>
      <c r="L62" s="171"/>
    </row>
    <row r="63" spans="1:12">
      <c r="A63" s="4" t="s">
        <v>271</v>
      </c>
      <c r="B63" s="165">
        <f t="shared" ref="B63:C63" si="33">B61*100000/B62</f>
        <v>109.89010989010988</v>
      </c>
      <c r="C63" s="165">
        <f t="shared" si="33"/>
        <v>145.05494505494505</v>
      </c>
      <c r="D63" s="10">
        <f>D61*100000/D62</f>
        <v>212.82376381090381</v>
      </c>
      <c r="E63" s="10">
        <f t="shared" ref="E63:K63" si="34">E61*100000/E62</f>
        <v>223.74429223744292</v>
      </c>
      <c r="F63" s="10">
        <f t="shared" si="34"/>
        <v>225.49470777726646</v>
      </c>
      <c r="G63" s="10">
        <f t="shared" si="34"/>
        <v>232.01856148491879</v>
      </c>
      <c r="H63" s="10">
        <f t="shared" si="34"/>
        <v>233.91812865497076</v>
      </c>
      <c r="I63" s="10">
        <f t="shared" si="34"/>
        <v>232.22748815165878</v>
      </c>
      <c r="J63" s="10">
        <f t="shared" si="34"/>
        <v>244.01913875598086</v>
      </c>
      <c r="K63" s="10">
        <f t="shared" si="34"/>
        <v>246.37681159420291</v>
      </c>
    </row>
    <row r="64" spans="1:12">
      <c r="A64" s="6" t="s">
        <v>20</v>
      </c>
      <c r="B64" s="162">
        <v>54</v>
      </c>
      <c r="C64" s="162">
        <v>67</v>
      </c>
      <c r="D64" s="163">
        <v>62</v>
      </c>
      <c r="E64" s="163">
        <v>62</v>
      </c>
      <c r="F64" s="163">
        <v>62</v>
      </c>
      <c r="G64" s="167">
        <v>62</v>
      </c>
      <c r="H64" s="167">
        <v>61</v>
      </c>
      <c r="I64" s="167">
        <v>61</v>
      </c>
      <c r="J64" s="167">
        <v>61</v>
      </c>
      <c r="K64" s="167">
        <v>65</v>
      </c>
    </row>
    <row r="65" spans="1:11">
      <c r="A65" s="608" t="s">
        <v>101</v>
      </c>
      <c r="B65" s="162">
        <v>18511</v>
      </c>
      <c r="C65" s="162">
        <v>18511</v>
      </c>
      <c r="D65" s="163">
        <v>18121</v>
      </c>
      <c r="E65" s="163">
        <v>18006</v>
      </c>
      <c r="F65" s="163">
        <v>17890</v>
      </c>
      <c r="G65" s="163">
        <v>17780</v>
      </c>
      <c r="H65" s="163">
        <v>17670</v>
      </c>
      <c r="I65" s="163">
        <v>17500</v>
      </c>
      <c r="J65" s="163">
        <v>17300</v>
      </c>
      <c r="K65" s="163">
        <v>17200</v>
      </c>
    </row>
    <row r="66" spans="1:11">
      <c r="A66" s="4" t="s">
        <v>271</v>
      </c>
      <c r="B66" s="165">
        <f t="shared" ref="B66:C66" si="35">B64*100000/B65</f>
        <v>291.71843768570039</v>
      </c>
      <c r="C66" s="165">
        <f t="shared" si="35"/>
        <v>361.94695046188752</v>
      </c>
      <c r="D66" s="165">
        <f>D64*100000/D65</f>
        <v>342.14447326306492</v>
      </c>
      <c r="E66" s="165">
        <f t="shared" ref="E66:K66" si="36">E64*100000/E65</f>
        <v>344.32966788848159</v>
      </c>
      <c r="F66" s="165">
        <f t="shared" si="36"/>
        <v>346.56232532140859</v>
      </c>
      <c r="G66" s="165">
        <f t="shared" si="36"/>
        <v>348.70641169853769</v>
      </c>
      <c r="H66" s="165">
        <f t="shared" si="36"/>
        <v>345.21788341822298</v>
      </c>
      <c r="I66" s="165">
        <f t="shared" si="36"/>
        <v>348.57142857142856</v>
      </c>
      <c r="J66" s="165">
        <f t="shared" si="36"/>
        <v>352.60115606936415</v>
      </c>
      <c r="K66" s="165">
        <f t="shared" si="36"/>
        <v>377.90697674418607</v>
      </c>
    </row>
    <row r="67" spans="1:11">
      <c r="A67" s="6" t="s">
        <v>21</v>
      </c>
      <c r="B67" s="172">
        <f>B64+B61+B58+B55+B52+B49+B46+B43+B40+B37+B34+B31+B28+B25+B22+B19+B16+B13+B10+B7+B4</f>
        <v>1981</v>
      </c>
      <c r="C67" s="172">
        <f t="shared" ref="C67:K67" si="37">C64+C61+C58+C55+C52+C49+C46+C43+C40+C37+C34+C31+C28+C25+C22+C19+C16+C13+C10+C7+C4</f>
        <v>2209</v>
      </c>
      <c r="D67" s="172">
        <f t="shared" si="37"/>
        <v>2235</v>
      </c>
      <c r="E67" s="172">
        <f t="shared" si="37"/>
        <v>2229</v>
      </c>
      <c r="F67" s="172">
        <f t="shared" si="37"/>
        <v>2207</v>
      </c>
      <c r="G67" s="172">
        <f t="shared" si="37"/>
        <v>2207</v>
      </c>
      <c r="H67" s="172">
        <f t="shared" si="37"/>
        <v>2163</v>
      </c>
      <c r="I67" s="172">
        <f t="shared" si="37"/>
        <v>2129</v>
      </c>
      <c r="J67" s="172">
        <f t="shared" si="37"/>
        <v>2088</v>
      </c>
      <c r="K67" s="172">
        <f t="shared" si="37"/>
        <v>2066</v>
      </c>
    </row>
    <row r="68" spans="1:11">
      <c r="A68" s="608" t="s">
        <v>101</v>
      </c>
      <c r="B68" s="162">
        <f>B5+B8+B11+B14+B17+B20+B23+B26+B29+B32+B35+B38+B41+B44+B47+B50+B53+B56+B59+B62+B65</f>
        <v>543316</v>
      </c>
      <c r="C68" s="162">
        <f t="shared" ref="C68:K68" si="38">C5+C8+C11+C14+C17+C20+C23+C26+C29+C32+C35+C38+C41+C44+C47+C50+C53+C56+C59+C62+C65</f>
        <v>543316</v>
      </c>
      <c r="D68" s="162">
        <f t="shared" si="38"/>
        <v>530872</v>
      </c>
      <c r="E68" s="162">
        <f t="shared" si="38"/>
        <v>525783</v>
      </c>
      <c r="F68" s="162">
        <f t="shared" si="38"/>
        <v>521380</v>
      </c>
      <c r="G68" s="162">
        <f t="shared" si="38"/>
        <v>516495</v>
      </c>
      <c r="H68" s="162">
        <f t="shared" si="38"/>
        <v>511931</v>
      </c>
      <c r="I68" s="162">
        <f t="shared" si="38"/>
        <v>506440</v>
      </c>
      <c r="J68" s="162">
        <f t="shared" si="38"/>
        <v>501300</v>
      </c>
      <c r="K68" s="162">
        <f t="shared" si="38"/>
        <v>495840</v>
      </c>
    </row>
    <row r="69" spans="1:11">
      <c r="A69" s="4" t="s">
        <v>271</v>
      </c>
      <c r="B69" s="165">
        <f>B67*100000/B68</f>
        <v>364.61285881512782</v>
      </c>
      <c r="C69" s="165">
        <f t="shared" ref="C69:K69" si="39">C67*100000/C68</f>
        <v>406.57738774488513</v>
      </c>
      <c r="D69" s="165">
        <f t="shared" si="39"/>
        <v>421.00544010608962</v>
      </c>
      <c r="E69" s="165">
        <f t="shared" si="39"/>
        <v>423.93915360519452</v>
      </c>
      <c r="F69" s="165">
        <f t="shared" si="39"/>
        <v>423.29970463002036</v>
      </c>
      <c r="G69" s="165">
        <f t="shared" si="39"/>
        <v>427.30326527846347</v>
      </c>
      <c r="H69" s="165">
        <f t="shared" si="39"/>
        <v>422.51787838595436</v>
      </c>
      <c r="I69" s="165">
        <f t="shared" si="39"/>
        <v>420.38543558960589</v>
      </c>
      <c r="J69" s="165">
        <f t="shared" si="39"/>
        <v>416.51705565529625</v>
      </c>
      <c r="K69" s="165">
        <f t="shared" si="39"/>
        <v>416.66666666666669</v>
      </c>
    </row>
    <row r="70" spans="1:11">
      <c r="A70" s="6" t="s">
        <v>22</v>
      </c>
      <c r="B70" s="609">
        <v>153</v>
      </c>
      <c r="C70" s="609">
        <v>156</v>
      </c>
      <c r="D70" s="610">
        <v>153</v>
      </c>
      <c r="E70" s="610">
        <v>151</v>
      </c>
      <c r="F70" s="610">
        <v>150</v>
      </c>
      <c r="G70" s="173">
        <v>149</v>
      </c>
      <c r="H70" s="173">
        <v>155</v>
      </c>
      <c r="I70" s="173">
        <v>156</v>
      </c>
      <c r="J70" s="173">
        <v>158</v>
      </c>
      <c r="K70" s="173">
        <v>158</v>
      </c>
    </row>
    <row r="71" spans="1:11">
      <c r="A71" s="608" t="s">
        <v>101</v>
      </c>
      <c r="B71" s="610">
        <v>74808</v>
      </c>
      <c r="C71" s="610">
        <v>78817</v>
      </c>
      <c r="D71" s="610">
        <v>81492</v>
      </c>
      <c r="E71" s="610">
        <v>81427</v>
      </c>
      <c r="F71" s="610">
        <v>81645</v>
      </c>
      <c r="G71" s="173">
        <v>82394</v>
      </c>
      <c r="H71" s="173">
        <v>83155</v>
      </c>
      <c r="I71" s="173">
        <v>83199</v>
      </c>
      <c r="J71" s="173">
        <v>83190</v>
      </c>
      <c r="K71" s="173">
        <v>83190</v>
      </c>
    </row>
    <row r="72" spans="1:11">
      <c r="A72" s="4" t="s">
        <v>271</v>
      </c>
      <c r="B72" s="612">
        <f t="shared" ref="B72:C72" si="40">B70*100000/B71</f>
        <v>204.52358036573628</v>
      </c>
      <c r="C72" s="612">
        <f t="shared" si="40"/>
        <v>197.92684319372725</v>
      </c>
      <c r="D72" s="612">
        <f>D70*100000/D71</f>
        <v>187.74849064938888</v>
      </c>
      <c r="E72" s="612">
        <f t="shared" ref="E72:K72" si="41">E70*100000/E71</f>
        <v>185.44217519987228</v>
      </c>
      <c r="F72" s="612">
        <f t="shared" si="41"/>
        <v>183.72221201543266</v>
      </c>
      <c r="G72" s="612">
        <f t="shared" si="41"/>
        <v>180.83841056387601</v>
      </c>
      <c r="H72" s="612">
        <f t="shared" si="41"/>
        <v>186.39889363237327</v>
      </c>
      <c r="I72" s="612">
        <f t="shared" si="41"/>
        <v>187.50225363285617</v>
      </c>
      <c r="J72" s="612">
        <f t="shared" si="41"/>
        <v>189.92667387907201</v>
      </c>
      <c r="K72" s="612">
        <f t="shared" si="41"/>
        <v>189.92667387907201</v>
      </c>
    </row>
    <row r="73" spans="1:11">
      <c r="A73" s="6" t="s">
        <v>23</v>
      </c>
      <c r="B73" s="610">
        <v>239</v>
      </c>
      <c r="C73" s="610">
        <v>242</v>
      </c>
      <c r="D73" s="610">
        <v>238</v>
      </c>
      <c r="E73" s="610">
        <v>240</v>
      </c>
      <c r="F73" s="610">
        <v>240</v>
      </c>
      <c r="G73" s="173">
        <v>238</v>
      </c>
      <c r="H73" s="173">
        <v>243</v>
      </c>
      <c r="I73" s="173">
        <v>245</v>
      </c>
      <c r="J73" s="173">
        <v>248</v>
      </c>
      <c r="K73" s="173">
        <v>248</v>
      </c>
    </row>
    <row r="74" spans="1:11" hidden="1">
      <c r="A74" s="608" t="s">
        <v>24</v>
      </c>
      <c r="B74" s="609">
        <v>451</v>
      </c>
      <c r="C74" s="609">
        <v>451</v>
      </c>
      <c r="D74" s="610"/>
      <c r="E74" s="610"/>
      <c r="F74" s="610"/>
      <c r="G74" s="173">
        <v>142</v>
      </c>
      <c r="H74" s="173">
        <v>142</v>
      </c>
      <c r="I74" s="173">
        <v>142</v>
      </c>
      <c r="J74" s="173">
        <v>142</v>
      </c>
      <c r="K74" s="173">
        <v>141</v>
      </c>
    </row>
    <row r="75" spans="1:11">
      <c r="A75" s="608" t="s">
        <v>101</v>
      </c>
      <c r="B75" s="609">
        <v>80208</v>
      </c>
      <c r="C75" s="609">
        <v>80138</v>
      </c>
      <c r="D75" s="610">
        <v>84239</v>
      </c>
      <c r="E75" s="610">
        <v>87012</v>
      </c>
      <c r="F75" s="610">
        <v>87838</v>
      </c>
      <c r="G75" s="173">
        <v>87376</v>
      </c>
      <c r="H75" s="173">
        <v>87076</v>
      </c>
      <c r="I75" s="173">
        <v>89349</v>
      </c>
      <c r="J75" s="173">
        <v>90627</v>
      </c>
      <c r="K75" s="173">
        <v>92451</v>
      </c>
    </row>
    <row r="76" spans="1:11">
      <c r="A76" s="4" t="s">
        <v>271</v>
      </c>
      <c r="B76" s="612">
        <f t="shared" ref="B76:K76" si="42">B73*100000/B75</f>
        <v>297.97526431278675</v>
      </c>
      <c r="C76" s="612">
        <f t="shared" si="42"/>
        <v>301.979086076518</v>
      </c>
      <c r="D76" s="612">
        <f t="shared" si="42"/>
        <v>282.52946972304989</v>
      </c>
      <c r="E76" s="612">
        <f t="shared" si="42"/>
        <v>275.82402427251412</v>
      </c>
      <c r="F76" s="612">
        <f t="shared" si="42"/>
        <v>273.230264805665</v>
      </c>
      <c r="G76" s="182">
        <f t="shared" si="42"/>
        <v>272.38600988829887</v>
      </c>
      <c r="H76" s="182">
        <f t="shared" si="42"/>
        <v>279.0665625430658</v>
      </c>
      <c r="I76" s="182">
        <f t="shared" si="42"/>
        <v>274.20564304021309</v>
      </c>
      <c r="J76" s="182">
        <f t="shared" si="42"/>
        <v>273.64913326050737</v>
      </c>
      <c r="K76" s="182">
        <f t="shared" si="42"/>
        <v>268.25020821840758</v>
      </c>
    </row>
    <row r="77" spans="1:11">
      <c r="A77" s="6" t="s">
        <v>272</v>
      </c>
      <c r="B77" s="609">
        <v>148</v>
      </c>
      <c r="C77" s="609">
        <v>152</v>
      </c>
      <c r="D77" s="613">
        <v>144</v>
      </c>
      <c r="E77" s="613">
        <v>143</v>
      </c>
      <c r="F77" s="613">
        <v>142</v>
      </c>
      <c r="G77" s="174">
        <v>144</v>
      </c>
      <c r="H77" s="173">
        <v>147</v>
      </c>
      <c r="I77" s="173">
        <v>149</v>
      </c>
      <c r="J77" s="173">
        <v>149</v>
      </c>
      <c r="K77" s="173">
        <v>149</v>
      </c>
    </row>
    <row r="78" spans="1:11">
      <c r="A78" s="608" t="s">
        <v>101</v>
      </c>
      <c r="B78" s="609">
        <v>69681</v>
      </c>
      <c r="C78" s="609">
        <v>69681</v>
      </c>
      <c r="D78" s="610">
        <v>69023</v>
      </c>
      <c r="E78" s="610">
        <v>67576</v>
      </c>
      <c r="F78" s="610">
        <v>67498</v>
      </c>
      <c r="G78" s="173">
        <v>68248</v>
      </c>
      <c r="H78" s="173">
        <v>68606</v>
      </c>
      <c r="I78" s="173">
        <v>68606</v>
      </c>
      <c r="J78" s="173">
        <v>68598</v>
      </c>
      <c r="K78" s="173">
        <v>68598</v>
      </c>
    </row>
    <row r="79" spans="1:11">
      <c r="A79" s="4" t="s">
        <v>271</v>
      </c>
      <c r="B79" s="165">
        <f t="shared" ref="B79:K79" si="43">B77*100000/B78</f>
        <v>212.39649258764942</v>
      </c>
      <c r="C79" s="165">
        <f t="shared" si="43"/>
        <v>218.13693833326158</v>
      </c>
      <c r="D79" s="612">
        <f t="shared" si="43"/>
        <v>208.62611013720064</v>
      </c>
      <c r="E79" s="612">
        <f t="shared" si="43"/>
        <v>211.61359062389013</v>
      </c>
      <c r="F79" s="612">
        <f t="shared" si="43"/>
        <v>210.37660375122226</v>
      </c>
      <c r="G79" s="612">
        <f t="shared" si="43"/>
        <v>210.99519399835893</v>
      </c>
      <c r="H79" s="612">
        <f t="shared" si="43"/>
        <v>214.26697373407575</v>
      </c>
      <c r="I79" s="612">
        <f t="shared" si="43"/>
        <v>217.1821706556278</v>
      </c>
      <c r="J79" s="612">
        <f t="shared" si="43"/>
        <v>217.20749876089681</v>
      </c>
      <c r="K79" s="612">
        <f t="shared" si="43"/>
        <v>217.20749876089681</v>
      </c>
    </row>
    <row r="80" spans="1:11">
      <c r="A80" s="6" t="s">
        <v>25</v>
      </c>
      <c r="B80" s="609">
        <v>118</v>
      </c>
      <c r="C80" s="609">
        <v>123</v>
      </c>
      <c r="D80" s="610">
        <v>116</v>
      </c>
      <c r="E80" s="610">
        <v>116</v>
      </c>
      <c r="F80" s="610">
        <v>116</v>
      </c>
      <c r="G80" s="174">
        <v>117</v>
      </c>
      <c r="H80" s="174">
        <v>125</v>
      </c>
      <c r="I80" s="174">
        <v>130</v>
      </c>
      <c r="J80" s="174">
        <v>130</v>
      </c>
      <c r="K80" s="174">
        <v>130</v>
      </c>
    </row>
    <row r="81" spans="1:11">
      <c r="A81" s="608" t="s">
        <v>101</v>
      </c>
      <c r="B81" s="609">
        <v>43077</v>
      </c>
      <c r="C81" s="609">
        <v>42650</v>
      </c>
      <c r="D81" s="613">
        <v>44542</v>
      </c>
      <c r="E81" s="613">
        <v>45415</v>
      </c>
      <c r="F81" s="613">
        <v>46134</v>
      </c>
      <c r="G81" s="174">
        <v>46884</v>
      </c>
      <c r="H81" s="174">
        <v>46931</v>
      </c>
      <c r="I81" s="174">
        <v>46931</v>
      </c>
      <c r="J81" s="174">
        <v>46923</v>
      </c>
      <c r="K81" s="174">
        <v>46923</v>
      </c>
    </row>
    <row r="82" spans="1:11">
      <c r="A82" s="4" t="s">
        <v>271</v>
      </c>
      <c r="B82" s="612">
        <f t="shared" ref="B82:K82" si="44">B80*100000/B81</f>
        <v>273.92808227128165</v>
      </c>
      <c r="C82" s="612">
        <f t="shared" si="44"/>
        <v>288.39390386869871</v>
      </c>
      <c r="D82" s="612">
        <f>D80*100000/D81</f>
        <v>260.42835975034797</v>
      </c>
      <c r="E82" s="612">
        <f t="shared" si="44"/>
        <v>255.42221732907629</v>
      </c>
      <c r="F82" s="612">
        <f t="shared" si="44"/>
        <v>251.44145315819136</v>
      </c>
      <c r="G82" s="612">
        <f t="shared" si="44"/>
        <v>249.5520859994881</v>
      </c>
      <c r="H82" s="612">
        <f t="shared" si="44"/>
        <v>266.348469029</v>
      </c>
      <c r="I82" s="612">
        <f t="shared" si="44"/>
        <v>277.00240779016002</v>
      </c>
      <c r="J82" s="612">
        <f t="shared" si="44"/>
        <v>277.04963450759755</v>
      </c>
      <c r="K82" s="612">
        <f t="shared" si="44"/>
        <v>277.04963450759755</v>
      </c>
    </row>
    <row r="83" spans="1:11">
      <c r="A83" s="6" t="s">
        <v>26</v>
      </c>
      <c r="B83" s="609">
        <v>97</v>
      </c>
      <c r="C83" s="609">
        <v>101</v>
      </c>
      <c r="D83" s="610">
        <v>92</v>
      </c>
      <c r="E83" s="610">
        <v>93</v>
      </c>
      <c r="F83" s="610">
        <v>91</v>
      </c>
      <c r="G83" s="173">
        <v>90</v>
      </c>
      <c r="H83" s="173">
        <v>90</v>
      </c>
      <c r="I83" s="173">
        <v>94</v>
      </c>
      <c r="J83" s="173">
        <v>100</v>
      </c>
      <c r="K83" s="173">
        <v>100</v>
      </c>
    </row>
    <row r="84" spans="1:11">
      <c r="A84" s="608" t="s">
        <v>101</v>
      </c>
      <c r="B84" s="609">
        <v>29157</v>
      </c>
      <c r="C84" s="609">
        <v>30478</v>
      </c>
      <c r="D84" s="610">
        <v>28398</v>
      </c>
      <c r="E84" s="610">
        <v>29577</v>
      </c>
      <c r="F84" s="610">
        <v>30572</v>
      </c>
      <c r="G84" s="173">
        <v>31322</v>
      </c>
      <c r="H84" s="173">
        <v>32479</v>
      </c>
      <c r="I84" s="173">
        <v>32479</v>
      </c>
      <c r="J84" s="173">
        <v>32487</v>
      </c>
      <c r="K84" s="173">
        <v>32487</v>
      </c>
    </row>
    <row r="85" spans="1:11">
      <c r="A85" s="4" t="s">
        <v>271</v>
      </c>
      <c r="B85" s="612">
        <f t="shared" ref="B85:C85" si="45">B83*100000/B84</f>
        <v>332.68168878828413</v>
      </c>
      <c r="C85" s="612">
        <f t="shared" si="45"/>
        <v>331.3865739221734</v>
      </c>
      <c r="D85" s="612">
        <f>D83*100000/D84</f>
        <v>323.96647651243046</v>
      </c>
      <c r="E85" s="612">
        <f t="shared" ref="E85:F85" si="46">E83*100000/E84</f>
        <v>314.43351252662541</v>
      </c>
      <c r="F85" s="612">
        <f t="shared" si="46"/>
        <v>297.65798770116447</v>
      </c>
      <c r="G85" s="182">
        <f>G83*100000/G84</f>
        <v>287.33797330949494</v>
      </c>
      <c r="H85" s="182">
        <f t="shared" ref="H85:K85" si="47">H83*100000/H84</f>
        <v>277.10212752855693</v>
      </c>
      <c r="I85" s="182">
        <f t="shared" si="47"/>
        <v>289.41777764093723</v>
      </c>
      <c r="J85" s="182">
        <f t="shared" si="47"/>
        <v>307.81543386585406</v>
      </c>
      <c r="K85" s="182">
        <f t="shared" si="47"/>
        <v>307.81543386585406</v>
      </c>
    </row>
    <row r="86" spans="1:11">
      <c r="A86" s="6" t="s">
        <v>27</v>
      </c>
      <c r="B86" s="609">
        <v>241</v>
      </c>
      <c r="C86" s="609">
        <v>243</v>
      </c>
      <c r="D86" s="610">
        <v>237</v>
      </c>
      <c r="E86" s="610">
        <v>238</v>
      </c>
      <c r="F86" s="610">
        <v>238</v>
      </c>
      <c r="G86" s="173">
        <v>231</v>
      </c>
      <c r="H86" s="173">
        <v>235</v>
      </c>
      <c r="I86" s="173">
        <v>235</v>
      </c>
      <c r="J86" s="173">
        <v>234</v>
      </c>
      <c r="K86" s="173">
        <v>234</v>
      </c>
    </row>
    <row r="87" spans="1:11">
      <c r="A87" s="608" t="s">
        <v>101</v>
      </c>
      <c r="B87" s="609">
        <v>83472</v>
      </c>
      <c r="C87" s="609">
        <v>86626</v>
      </c>
      <c r="D87" s="610">
        <v>86511</v>
      </c>
      <c r="E87" s="610">
        <v>87353</v>
      </c>
      <c r="F87" s="610">
        <v>87449</v>
      </c>
      <c r="G87" s="173">
        <v>87519</v>
      </c>
      <c r="H87" s="173">
        <v>87942</v>
      </c>
      <c r="I87" s="173">
        <v>88120</v>
      </c>
      <c r="J87" s="173">
        <v>88093</v>
      </c>
      <c r="K87" s="173">
        <v>88089</v>
      </c>
    </row>
    <row r="88" spans="1:11">
      <c r="A88" s="4" t="s">
        <v>271</v>
      </c>
      <c r="B88" s="612">
        <f t="shared" ref="B88:C88" si="48">B86*100000/B87</f>
        <v>288.71957063446428</v>
      </c>
      <c r="C88" s="612">
        <f t="shared" si="48"/>
        <v>280.51624223674185</v>
      </c>
      <c r="D88" s="612">
        <f>D86*100000/D87</f>
        <v>273.95360127613827</v>
      </c>
      <c r="E88" s="612">
        <f t="shared" ref="E88:F88" si="49">E86*100000/E87</f>
        <v>272.45772898469431</v>
      </c>
      <c r="F88" s="612">
        <f t="shared" si="49"/>
        <v>272.15862960125332</v>
      </c>
      <c r="G88" s="182">
        <f>G86*100000/G87</f>
        <v>263.94268673088129</v>
      </c>
      <c r="H88" s="182">
        <f t="shared" ref="H88:K88" si="50">H86*100000/H87</f>
        <v>267.22157785813374</v>
      </c>
      <c r="I88" s="182">
        <f t="shared" si="50"/>
        <v>266.68179754879708</v>
      </c>
      <c r="J88" s="182">
        <f t="shared" si="50"/>
        <v>265.62837001804911</v>
      </c>
      <c r="K88" s="182">
        <f t="shared" si="50"/>
        <v>265.64043183598409</v>
      </c>
    </row>
    <row r="89" spans="1:11">
      <c r="A89" s="6" t="s">
        <v>28</v>
      </c>
      <c r="B89" s="172">
        <f t="shared" ref="B89:K89" si="51">B86+B83+B80+B77+B73+B70</f>
        <v>996</v>
      </c>
      <c r="C89" s="172">
        <v>1030</v>
      </c>
      <c r="D89" s="172">
        <f t="shared" si="51"/>
        <v>980</v>
      </c>
      <c r="E89" s="172">
        <f t="shared" si="51"/>
        <v>981</v>
      </c>
      <c r="F89" s="172">
        <f t="shared" si="51"/>
        <v>977</v>
      </c>
      <c r="G89" s="172">
        <f t="shared" si="51"/>
        <v>969</v>
      </c>
      <c r="H89" s="172">
        <f t="shared" si="51"/>
        <v>995</v>
      </c>
      <c r="I89" s="172">
        <f t="shared" si="51"/>
        <v>1009</v>
      </c>
      <c r="J89" s="172">
        <f t="shared" si="51"/>
        <v>1019</v>
      </c>
      <c r="K89" s="172">
        <f t="shared" si="51"/>
        <v>1019</v>
      </c>
    </row>
    <row r="90" spans="1:11">
      <c r="A90" s="608" t="s">
        <v>101</v>
      </c>
      <c r="B90" s="610">
        <v>403102</v>
      </c>
      <c r="C90" s="610">
        <v>403102</v>
      </c>
      <c r="D90" s="610">
        <v>394205</v>
      </c>
      <c r="E90" s="610">
        <v>398360</v>
      </c>
      <c r="F90" s="610">
        <v>401136</v>
      </c>
      <c r="G90" s="610">
        <v>403743</v>
      </c>
      <c r="H90" s="610">
        <v>406189</v>
      </c>
      <c r="I90" s="610">
        <v>408684</v>
      </c>
      <c r="J90" s="610">
        <v>409918</v>
      </c>
      <c r="K90" s="610">
        <v>411738</v>
      </c>
    </row>
    <row r="91" spans="1:11">
      <c r="A91" s="608" t="s">
        <v>273</v>
      </c>
      <c r="B91" s="612">
        <f t="shared" ref="B91:C91" si="52">B89*100000/B90</f>
        <v>247.08386462979593</v>
      </c>
      <c r="C91" s="612">
        <f t="shared" si="52"/>
        <v>255.51845438623474</v>
      </c>
      <c r="D91" s="612">
        <f>D89*100000/D90</f>
        <v>248.60161591050343</v>
      </c>
      <c r="E91" s="612">
        <f t="shared" ref="E91:K91" si="53">E89*100000/E90</f>
        <v>246.25966462496234</v>
      </c>
      <c r="F91" s="612">
        <f t="shared" si="53"/>
        <v>243.55829444377966</v>
      </c>
      <c r="G91" s="612">
        <f t="shared" si="53"/>
        <v>240.00416106285434</v>
      </c>
      <c r="H91" s="612">
        <f t="shared" si="53"/>
        <v>244.95985858799722</v>
      </c>
      <c r="I91" s="612">
        <f t="shared" si="53"/>
        <v>246.8900177153987</v>
      </c>
      <c r="J91" s="612">
        <f t="shared" si="53"/>
        <v>248.58630262637894</v>
      </c>
      <c r="K91" s="612">
        <f t="shared" si="53"/>
        <v>247.48747990226795</v>
      </c>
    </row>
    <row r="92" spans="1:11">
      <c r="A92" s="6" t="s">
        <v>29</v>
      </c>
      <c r="B92" s="172">
        <f t="shared" ref="B92:K92" si="54">B67+B89</f>
        <v>2977</v>
      </c>
      <c r="C92" s="172">
        <f t="shared" si="54"/>
        <v>3239</v>
      </c>
      <c r="D92" s="172">
        <f t="shared" si="54"/>
        <v>3215</v>
      </c>
      <c r="E92" s="172">
        <f t="shared" si="54"/>
        <v>3210</v>
      </c>
      <c r="F92" s="172">
        <f t="shared" si="54"/>
        <v>3184</v>
      </c>
      <c r="G92" s="172">
        <f t="shared" si="54"/>
        <v>3176</v>
      </c>
      <c r="H92" s="172">
        <f t="shared" si="54"/>
        <v>3158</v>
      </c>
      <c r="I92" s="172">
        <f t="shared" si="54"/>
        <v>3138</v>
      </c>
      <c r="J92" s="172">
        <f t="shared" si="54"/>
        <v>3107</v>
      </c>
      <c r="K92" s="172">
        <f t="shared" si="54"/>
        <v>3085</v>
      </c>
    </row>
    <row r="93" spans="1:11">
      <c r="A93" s="4" t="s">
        <v>263</v>
      </c>
      <c r="B93" s="162">
        <v>971391</v>
      </c>
      <c r="C93" s="162">
        <v>971391</v>
      </c>
      <c r="D93" s="162">
        <v>971700</v>
      </c>
      <c r="E93" s="162">
        <v>970300</v>
      </c>
      <c r="F93" s="162">
        <v>968200</v>
      </c>
      <c r="G93" s="162">
        <v>965800</v>
      </c>
      <c r="H93" s="162">
        <v>963000</v>
      </c>
      <c r="I93" s="162">
        <v>959800</v>
      </c>
      <c r="J93" s="162">
        <v>956300</v>
      </c>
      <c r="K93" s="162">
        <v>952500</v>
      </c>
    </row>
    <row r="94" spans="1:11" ht="29.25" customHeight="1">
      <c r="A94" s="177" t="s">
        <v>274</v>
      </c>
      <c r="B94" s="165">
        <v>314.5</v>
      </c>
      <c r="C94" s="618">
        <v>340.9</v>
      </c>
      <c r="D94" s="165">
        <v>337</v>
      </c>
      <c r="E94" s="165">
        <v>337</v>
      </c>
      <c r="F94" s="165">
        <v>335</v>
      </c>
      <c r="G94" s="165">
        <v>335</v>
      </c>
      <c r="H94" s="165">
        <v>334</v>
      </c>
      <c r="I94" s="165">
        <v>333</v>
      </c>
      <c r="J94" s="165">
        <v>331</v>
      </c>
      <c r="K94" s="165">
        <v>330</v>
      </c>
    </row>
    <row r="95" spans="1:11">
      <c r="A95" s="178" t="s">
        <v>268</v>
      </c>
      <c r="B95" s="179">
        <v>3055</v>
      </c>
      <c r="C95" s="179">
        <v>3312</v>
      </c>
      <c r="D95" s="180">
        <f>D94*D93/100000</f>
        <v>3274.6289999999999</v>
      </c>
      <c r="E95" s="180">
        <f t="shared" ref="E95:K95" si="55">E94*E93/100000</f>
        <v>3269.9110000000001</v>
      </c>
      <c r="F95" s="180">
        <f t="shared" si="55"/>
        <v>3243.47</v>
      </c>
      <c r="G95" s="180">
        <f t="shared" si="55"/>
        <v>3235.43</v>
      </c>
      <c r="H95" s="180">
        <f t="shared" si="55"/>
        <v>3216.42</v>
      </c>
      <c r="I95" s="180">
        <f t="shared" si="55"/>
        <v>3196.134</v>
      </c>
      <c r="J95" s="180">
        <f t="shared" si="55"/>
        <v>3165.3530000000001</v>
      </c>
      <c r="K95" s="180">
        <f t="shared" si="55"/>
        <v>3143.25</v>
      </c>
    </row>
    <row r="96" spans="1:11">
      <c r="A96" s="2" t="s">
        <v>628</v>
      </c>
      <c r="B96" s="3"/>
      <c r="C96" s="3">
        <v>338.9</v>
      </c>
      <c r="D96" s="3"/>
      <c r="E96" s="3"/>
      <c r="F96" s="3"/>
      <c r="G96" s="3"/>
      <c r="H96" s="3"/>
      <c r="I96" s="3"/>
      <c r="J96" s="3"/>
      <c r="K96" s="3"/>
    </row>
    <row r="97" spans="2:11">
      <c r="B97" s="160"/>
      <c r="C97" s="160"/>
      <c r="D97" s="160"/>
      <c r="E97" s="160"/>
      <c r="F97" s="160"/>
      <c r="G97" s="160"/>
      <c r="H97" s="160"/>
      <c r="I97" s="160"/>
      <c r="J97" s="160"/>
      <c r="K97" s="160"/>
    </row>
  </sheetData>
  <mergeCells count="3">
    <mergeCell ref="B1:K1"/>
    <mergeCell ref="B2:C2"/>
    <mergeCell ref="D2:K2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Normal="100" workbookViewId="0">
      <pane xSplit="1" ySplit="4" topLeftCell="B14" activePane="bottomRight" state="frozen"/>
      <selection activeCell="B39" sqref="B39"/>
      <selection pane="topRight" activeCell="B39" sqref="B39"/>
      <selection pane="bottomLeft" activeCell="B39" sqref="B39"/>
      <selection pane="bottomRight" activeCell="C96" sqref="C96"/>
    </sheetView>
  </sheetViews>
  <sheetFormatPr defaultRowHeight="15"/>
  <cols>
    <col min="1" max="1" width="18.140625" customWidth="1"/>
    <col min="2" max="11" width="7.28515625" style="1" customWidth="1"/>
  </cols>
  <sheetData>
    <row r="1" spans="1:11" ht="120" customHeight="1">
      <c r="A1" s="2"/>
      <c r="B1" s="679" t="s">
        <v>275</v>
      </c>
      <c r="C1" s="679"/>
      <c r="D1" s="679"/>
      <c r="E1" s="679"/>
      <c r="F1" s="679"/>
      <c r="G1" s="679"/>
      <c r="H1" s="679"/>
      <c r="I1" s="679"/>
      <c r="J1" s="679"/>
      <c r="K1" s="679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 customHeight="1">
      <c r="A3" s="4"/>
      <c r="B3" s="680" t="s">
        <v>256</v>
      </c>
      <c r="C3" s="681"/>
      <c r="D3" s="682" t="s">
        <v>257</v>
      </c>
      <c r="E3" s="683"/>
      <c r="F3" s="683"/>
      <c r="G3" s="683"/>
      <c r="H3" s="683"/>
      <c r="I3" s="683"/>
      <c r="J3" s="683"/>
      <c r="K3" s="684"/>
    </row>
    <row r="4" spans="1:11">
      <c r="A4" s="4"/>
      <c r="B4" s="607">
        <v>2011</v>
      </c>
      <c r="C4" s="607">
        <v>2012</v>
      </c>
      <c r="D4" s="607">
        <v>2013</v>
      </c>
      <c r="E4" s="607">
        <v>2014</v>
      </c>
      <c r="F4" s="607">
        <v>2015</v>
      </c>
      <c r="G4" s="607">
        <v>2016</v>
      </c>
      <c r="H4" s="607">
        <v>2017</v>
      </c>
      <c r="I4" s="607">
        <v>2018</v>
      </c>
      <c r="J4" s="607">
        <v>2019</v>
      </c>
      <c r="K4" s="607">
        <v>2020</v>
      </c>
    </row>
    <row r="5" spans="1:11">
      <c r="A5" s="6" t="s">
        <v>0</v>
      </c>
      <c r="B5" s="162">
        <v>27</v>
      </c>
      <c r="C5" s="162">
        <v>21</v>
      </c>
      <c r="D5" s="167">
        <v>24</v>
      </c>
      <c r="E5" s="167">
        <v>25</v>
      </c>
      <c r="F5" s="167">
        <v>24</v>
      </c>
      <c r="G5" s="163">
        <v>22</v>
      </c>
      <c r="H5" s="163">
        <v>23</v>
      </c>
      <c r="I5" s="163">
        <v>23</v>
      </c>
      <c r="J5" s="163">
        <v>21</v>
      </c>
      <c r="K5" s="163">
        <v>21</v>
      </c>
    </row>
    <row r="6" spans="1:11">
      <c r="A6" s="4" t="s">
        <v>266</v>
      </c>
      <c r="B6" s="165">
        <f>B5*100000/B7</f>
        <v>114.38739196746315</v>
      </c>
      <c r="C6" s="165">
        <f t="shared" ref="C6" si="0">C5*100000/C7</f>
        <v>88.967971530249116</v>
      </c>
      <c r="D6" s="165">
        <f>D5*100000/D7</f>
        <v>104.23000086858335</v>
      </c>
      <c r="E6" s="165">
        <f t="shared" ref="E6:K6" si="1">E5*100000/E7</f>
        <v>109.58183571491189</v>
      </c>
      <c r="F6" s="165">
        <f t="shared" si="1"/>
        <v>106.17120106171201</v>
      </c>
      <c r="G6" s="165">
        <f t="shared" si="1"/>
        <v>98.654708520179369</v>
      </c>
      <c r="H6" s="165">
        <f t="shared" si="1"/>
        <v>103.65029292474087</v>
      </c>
      <c r="I6" s="165">
        <f t="shared" si="1"/>
        <v>105.02283105022831</v>
      </c>
      <c r="J6" s="165">
        <f t="shared" si="1"/>
        <v>96.774193548387103</v>
      </c>
      <c r="K6" s="165">
        <f t="shared" si="1"/>
        <v>97.674418604651166</v>
      </c>
    </row>
    <row r="7" spans="1:11">
      <c r="A7" s="4" t="s">
        <v>101</v>
      </c>
      <c r="B7" s="162">
        <v>23604</v>
      </c>
      <c r="C7" s="162">
        <v>23604</v>
      </c>
      <c r="D7" s="163">
        <v>23026</v>
      </c>
      <c r="E7" s="163">
        <v>22814</v>
      </c>
      <c r="F7" s="163">
        <v>22605</v>
      </c>
      <c r="G7" s="163">
        <v>22300</v>
      </c>
      <c r="H7" s="163">
        <v>22190</v>
      </c>
      <c r="I7" s="163">
        <v>21900</v>
      </c>
      <c r="J7" s="163">
        <v>21700</v>
      </c>
      <c r="K7" s="163">
        <v>21500</v>
      </c>
    </row>
    <row r="8" spans="1:11">
      <c r="A8" s="6" t="s">
        <v>1</v>
      </c>
      <c r="B8" s="162">
        <v>20</v>
      </c>
      <c r="C8" s="162">
        <v>12</v>
      </c>
      <c r="D8" s="167">
        <v>18</v>
      </c>
      <c r="E8" s="167">
        <v>18</v>
      </c>
      <c r="F8" s="167">
        <v>17</v>
      </c>
      <c r="G8" s="163">
        <v>16</v>
      </c>
      <c r="H8" s="163">
        <v>16</v>
      </c>
      <c r="I8" s="163">
        <v>16</v>
      </c>
      <c r="J8" s="163">
        <v>16</v>
      </c>
      <c r="K8" s="163">
        <v>16</v>
      </c>
    </row>
    <row r="9" spans="1:11">
      <c r="A9" s="4" t="s">
        <v>266</v>
      </c>
      <c r="B9" s="165">
        <f t="shared" ref="B9:C9" si="2">B8*100000/B10</f>
        <v>206.14306328592042</v>
      </c>
      <c r="C9" s="165">
        <f t="shared" si="2"/>
        <v>123.68583797155226</v>
      </c>
      <c r="D9" s="165">
        <f>D8*100000/D10</f>
        <v>196.48509987992577</v>
      </c>
      <c r="E9" s="165">
        <f t="shared" ref="E9:K9" si="3">E8*100000/E10</f>
        <v>201.50005597223776</v>
      </c>
      <c r="F9" s="165">
        <f t="shared" si="3"/>
        <v>195.17795637198623</v>
      </c>
      <c r="G9" s="165">
        <f t="shared" si="3"/>
        <v>188.23529411764707</v>
      </c>
      <c r="H9" s="165">
        <f t="shared" si="3"/>
        <v>192.77108433734941</v>
      </c>
      <c r="I9" s="165">
        <f t="shared" si="3"/>
        <v>197.53086419753086</v>
      </c>
      <c r="J9" s="165">
        <f t="shared" si="3"/>
        <v>202.53164556962025</v>
      </c>
      <c r="K9" s="165">
        <f t="shared" si="3"/>
        <v>207.79220779220779</v>
      </c>
    </row>
    <row r="10" spans="1:11">
      <c r="A10" s="4" t="s">
        <v>101</v>
      </c>
      <c r="B10" s="162">
        <v>9702</v>
      </c>
      <c r="C10" s="162">
        <v>9702</v>
      </c>
      <c r="D10" s="163">
        <v>9161</v>
      </c>
      <c r="E10" s="163">
        <v>8933</v>
      </c>
      <c r="F10" s="163">
        <v>8710</v>
      </c>
      <c r="G10" s="163">
        <v>8500</v>
      </c>
      <c r="H10" s="163">
        <v>8300</v>
      </c>
      <c r="I10" s="163">
        <v>8100</v>
      </c>
      <c r="J10" s="163">
        <v>7900</v>
      </c>
      <c r="K10" s="163">
        <v>7700</v>
      </c>
    </row>
    <row r="11" spans="1:11">
      <c r="A11" s="6" t="s">
        <v>2</v>
      </c>
      <c r="B11" s="162">
        <v>25</v>
      </c>
      <c r="C11" s="162">
        <v>23</v>
      </c>
      <c r="D11" s="167">
        <v>17</v>
      </c>
      <c r="E11" s="167">
        <v>17</v>
      </c>
      <c r="F11" s="167">
        <v>15</v>
      </c>
      <c r="G11" s="163">
        <v>14</v>
      </c>
      <c r="H11" s="163">
        <v>14</v>
      </c>
      <c r="I11" s="163">
        <v>14</v>
      </c>
      <c r="J11" s="163">
        <v>14</v>
      </c>
      <c r="K11" s="163">
        <v>12</v>
      </c>
    </row>
    <row r="12" spans="1:11">
      <c r="A12" s="4" t="s">
        <v>266</v>
      </c>
      <c r="B12" s="165">
        <f>B11*100000/B13</f>
        <v>98.023839397741526</v>
      </c>
      <c r="C12" s="165">
        <f t="shared" ref="C12" si="4">C11*100000/C13</f>
        <v>90.181932245922212</v>
      </c>
      <c r="D12" s="165">
        <f>D11*100000/D13</f>
        <v>69.700697006970074</v>
      </c>
      <c r="E12" s="165">
        <f t="shared" ref="E12:K12" si="5">E11*100000/E13</f>
        <v>70.718415907483674</v>
      </c>
      <c r="F12" s="165">
        <f t="shared" si="5"/>
        <v>63.291139240506332</v>
      </c>
      <c r="G12" s="165">
        <f t="shared" si="5"/>
        <v>59.322033898305087</v>
      </c>
      <c r="H12" s="165">
        <f t="shared" si="5"/>
        <v>59.93150684931507</v>
      </c>
      <c r="I12" s="165">
        <f t="shared" si="5"/>
        <v>60.869565217391305</v>
      </c>
      <c r="J12" s="165">
        <f t="shared" si="5"/>
        <v>61.674008810572687</v>
      </c>
      <c r="K12" s="165">
        <f t="shared" si="5"/>
        <v>53.691275167785236</v>
      </c>
    </row>
    <row r="13" spans="1:11">
      <c r="A13" s="4" t="s">
        <v>101</v>
      </c>
      <c r="B13" s="162">
        <v>25504</v>
      </c>
      <c r="C13" s="162">
        <v>25504</v>
      </c>
      <c r="D13" s="163">
        <v>24390</v>
      </c>
      <c r="E13" s="163">
        <v>24039</v>
      </c>
      <c r="F13" s="163">
        <v>23700</v>
      </c>
      <c r="G13" s="163">
        <v>23600</v>
      </c>
      <c r="H13" s="163">
        <v>23360</v>
      </c>
      <c r="I13" s="163">
        <v>23000</v>
      </c>
      <c r="J13" s="163">
        <v>22700</v>
      </c>
      <c r="K13" s="163">
        <v>22350</v>
      </c>
    </row>
    <row r="14" spans="1:11">
      <c r="A14" s="6" t="s">
        <v>3</v>
      </c>
      <c r="B14" s="162">
        <v>73</v>
      </c>
      <c r="C14" s="162">
        <v>49</v>
      </c>
      <c r="D14" s="167">
        <v>53</v>
      </c>
      <c r="E14" s="167">
        <v>53</v>
      </c>
      <c r="F14" s="167">
        <v>50</v>
      </c>
      <c r="G14" s="163">
        <v>46</v>
      </c>
      <c r="H14" s="163">
        <v>45</v>
      </c>
      <c r="I14" s="163">
        <v>45</v>
      </c>
      <c r="J14" s="163">
        <v>45</v>
      </c>
      <c r="K14" s="163">
        <v>45</v>
      </c>
    </row>
    <row r="15" spans="1:11">
      <c r="A15" s="4" t="s">
        <v>266</v>
      </c>
      <c r="B15" s="165">
        <f>B14*100000/B16</f>
        <v>249.81178564095543</v>
      </c>
      <c r="C15" s="165">
        <f t="shared" ref="C15" si="6">C14*100000/C16</f>
        <v>167.68188351242216</v>
      </c>
      <c r="D15" s="165">
        <f>D14*100000/D16</f>
        <v>199.43555973659454</v>
      </c>
      <c r="E15" s="165">
        <f t="shared" ref="E15:K15" si="7">E14*100000/E16</f>
        <v>203.25982742090125</v>
      </c>
      <c r="F15" s="165">
        <f t="shared" si="7"/>
        <v>193.98642095053347</v>
      </c>
      <c r="G15" s="165">
        <f t="shared" si="7"/>
        <v>182.53968253968253</v>
      </c>
      <c r="H15" s="165">
        <f t="shared" si="7"/>
        <v>184.3506759524785</v>
      </c>
      <c r="I15" s="165">
        <f t="shared" si="7"/>
        <v>191.48936170212767</v>
      </c>
      <c r="J15" s="165">
        <f t="shared" si="7"/>
        <v>198.23788546255506</v>
      </c>
      <c r="K15" s="165">
        <f t="shared" si="7"/>
        <v>206.13834173156206</v>
      </c>
    </row>
    <row r="16" spans="1:11">
      <c r="A16" s="4" t="s">
        <v>101</v>
      </c>
      <c r="B16" s="609">
        <v>29222</v>
      </c>
      <c r="C16" s="609">
        <v>29222</v>
      </c>
      <c r="D16" s="163">
        <v>26575</v>
      </c>
      <c r="E16" s="163">
        <v>26075</v>
      </c>
      <c r="F16" s="163">
        <v>25775</v>
      </c>
      <c r="G16" s="163">
        <v>25200</v>
      </c>
      <c r="H16" s="163">
        <v>24410</v>
      </c>
      <c r="I16" s="163">
        <v>23500</v>
      </c>
      <c r="J16" s="163">
        <v>22700</v>
      </c>
      <c r="K16" s="163">
        <v>21830</v>
      </c>
    </row>
    <row r="17" spans="1:11">
      <c r="A17" s="6" t="s">
        <v>4</v>
      </c>
      <c r="B17" s="162">
        <v>34</v>
      </c>
      <c r="C17" s="162">
        <v>46</v>
      </c>
      <c r="D17" s="167">
        <v>38</v>
      </c>
      <c r="E17" s="167">
        <v>38</v>
      </c>
      <c r="F17" s="167">
        <v>36</v>
      </c>
      <c r="G17" s="163">
        <v>34</v>
      </c>
      <c r="H17" s="163">
        <v>32</v>
      </c>
      <c r="I17" s="163">
        <v>33</v>
      </c>
      <c r="J17" s="163">
        <v>32</v>
      </c>
      <c r="K17" s="163">
        <v>30</v>
      </c>
    </row>
    <row r="18" spans="1:11">
      <c r="A18" s="4" t="s">
        <v>266</v>
      </c>
      <c r="B18" s="165">
        <f>B17*100000/B19</f>
        <v>185.04408403178405</v>
      </c>
      <c r="C18" s="165">
        <f t="shared" ref="C18" si="8">C17*100000/C19</f>
        <v>250.3537607488843</v>
      </c>
      <c r="D18" s="165">
        <f>D17*100000/D19</f>
        <v>209.97955462231309</v>
      </c>
      <c r="E18" s="165">
        <f t="shared" ref="E18:K18" si="9">E17*100000/E19</f>
        <v>213.0761466861052</v>
      </c>
      <c r="F18" s="165">
        <f t="shared" si="9"/>
        <v>204.83641536273115</v>
      </c>
      <c r="G18" s="165">
        <f t="shared" si="9"/>
        <v>196.53179190751445</v>
      </c>
      <c r="H18" s="165">
        <f t="shared" si="9"/>
        <v>187.29880011706175</v>
      </c>
      <c r="I18" s="165">
        <f t="shared" si="9"/>
        <v>196.42857142857142</v>
      </c>
      <c r="J18" s="165">
        <f t="shared" si="9"/>
        <v>192.77108433734941</v>
      </c>
      <c r="K18" s="165">
        <f t="shared" si="9"/>
        <v>184.04907975460122</v>
      </c>
    </row>
    <row r="19" spans="1:11">
      <c r="A19" s="4" t="s">
        <v>101</v>
      </c>
      <c r="B19" s="162">
        <v>18374</v>
      </c>
      <c r="C19" s="162">
        <v>18374</v>
      </c>
      <c r="D19" s="163">
        <v>18097</v>
      </c>
      <c r="E19" s="163">
        <v>17834</v>
      </c>
      <c r="F19" s="163">
        <v>17575</v>
      </c>
      <c r="G19" s="163">
        <v>17300</v>
      </c>
      <c r="H19" s="163">
        <v>17085</v>
      </c>
      <c r="I19" s="163">
        <v>16800</v>
      </c>
      <c r="J19" s="163">
        <v>16600</v>
      </c>
      <c r="K19" s="163">
        <v>16300</v>
      </c>
    </row>
    <row r="20" spans="1:11">
      <c r="A20" s="6" t="s">
        <v>5</v>
      </c>
      <c r="B20" s="162">
        <v>62</v>
      </c>
      <c r="C20" s="162">
        <v>56</v>
      </c>
      <c r="D20" s="167">
        <v>64</v>
      </c>
      <c r="E20" s="167">
        <v>64</v>
      </c>
      <c r="F20" s="167">
        <v>62</v>
      </c>
      <c r="G20" s="163">
        <v>59</v>
      </c>
      <c r="H20" s="163">
        <v>58</v>
      </c>
      <c r="I20" s="163">
        <v>56</v>
      </c>
      <c r="J20" s="163">
        <v>54</v>
      </c>
      <c r="K20" s="163">
        <v>54</v>
      </c>
    </row>
    <row r="21" spans="1:11">
      <c r="A21" s="4" t="s">
        <v>266</v>
      </c>
      <c r="B21" s="165">
        <f>B20*100000/B22</f>
        <v>123.82169675667039</v>
      </c>
      <c r="C21" s="165">
        <f t="shared" ref="C21" si="10">C20*100000/C22</f>
        <v>111.83895190925068</v>
      </c>
      <c r="D21" s="165">
        <f>D20*100000/D22</f>
        <v>129.54678865655933</v>
      </c>
      <c r="E21" s="165">
        <f t="shared" ref="E21:K21" si="11">E20*100000/E22</f>
        <v>129.83324542540674</v>
      </c>
      <c r="F21" s="165">
        <f t="shared" si="11"/>
        <v>126.05469147097692</v>
      </c>
      <c r="G21" s="165">
        <f t="shared" si="11"/>
        <v>120.40816326530613</v>
      </c>
      <c r="H21" s="165">
        <f t="shared" si="11"/>
        <v>118.43986113947315</v>
      </c>
      <c r="I21" s="165">
        <f t="shared" si="11"/>
        <v>114.75409836065573</v>
      </c>
      <c r="J21" s="165">
        <f t="shared" si="11"/>
        <v>110.88295687885011</v>
      </c>
      <c r="K21" s="165">
        <f t="shared" si="11"/>
        <v>111.11111111111111</v>
      </c>
    </row>
    <row r="22" spans="1:11">
      <c r="A22" s="4" t="s">
        <v>101</v>
      </c>
      <c r="B22" s="162">
        <v>50072</v>
      </c>
      <c r="C22" s="162">
        <v>50072</v>
      </c>
      <c r="D22" s="163">
        <v>49403</v>
      </c>
      <c r="E22" s="163">
        <v>49294</v>
      </c>
      <c r="F22" s="163">
        <v>49185</v>
      </c>
      <c r="G22" s="163">
        <v>49000</v>
      </c>
      <c r="H22" s="163">
        <v>48970</v>
      </c>
      <c r="I22" s="163">
        <v>48800</v>
      </c>
      <c r="J22" s="163">
        <v>48700</v>
      </c>
      <c r="K22" s="163">
        <v>48600</v>
      </c>
    </row>
    <row r="23" spans="1:11">
      <c r="A23" s="6" t="s">
        <v>6</v>
      </c>
      <c r="B23" s="162">
        <v>82</v>
      </c>
      <c r="C23" s="162">
        <v>41</v>
      </c>
      <c r="D23" s="167">
        <v>39</v>
      </c>
      <c r="E23" s="167">
        <v>37</v>
      </c>
      <c r="F23" s="167">
        <v>37</v>
      </c>
      <c r="G23" s="164">
        <v>35</v>
      </c>
      <c r="H23" s="164">
        <v>34</v>
      </c>
      <c r="I23" s="164">
        <v>34</v>
      </c>
      <c r="J23" s="164">
        <v>33</v>
      </c>
      <c r="K23" s="164">
        <v>33</v>
      </c>
    </row>
    <row r="24" spans="1:11">
      <c r="A24" s="4" t="s">
        <v>266</v>
      </c>
      <c r="B24" s="165">
        <f>B23*100000/B25</f>
        <v>286.78347847375233</v>
      </c>
      <c r="C24" s="165">
        <f t="shared" ref="C24" si="12">C23*100000/C25</f>
        <v>143.39173923687616</v>
      </c>
      <c r="D24" s="165">
        <f>D23*100000/D25</f>
        <v>140.753572975314</v>
      </c>
      <c r="E24" s="165">
        <f t="shared" ref="E24:K24" si="13">E23*100000/E25</f>
        <v>135.03649635036496</v>
      </c>
      <c r="F24" s="165">
        <f t="shared" si="13"/>
        <v>136.53136531365314</v>
      </c>
      <c r="G24" s="165">
        <f t="shared" si="13"/>
        <v>130.59701492537314</v>
      </c>
      <c r="H24" s="165">
        <f t="shared" si="13"/>
        <v>128.27768345595172</v>
      </c>
      <c r="I24" s="165">
        <f t="shared" si="13"/>
        <v>129.7709923664122</v>
      </c>
      <c r="J24" s="165">
        <f t="shared" si="13"/>
        <v>127.41312741312741</v>
      </c>
      <c r="K24" s="165">
        <f t="shared" si="13"/>
        <v>128.90625</v>
      </c>
    </row>
    <row r="25" spans="1:11">
      <c r="A25" s="4" t="s">
        <v>101</v>
      </c>
      <c r="B25" s="162">
        <v>28593</v>
      </c>
      <c r="C25" s="162">
        <v>28593</v>
      </c>
      <c r="D25" s="163">
        <v>27708</v>
      </c>
      <c r="E25" s="163">
        <v>27400</v>
      </c>
      <c r="F25" s="163">
        <v>27100</v>
      </c>
      <c r="G25" s="163">
        <v>26800</v>
      </c>
      <c r="H25" s="163">
        <v>26505</v>
      </c>
      <c r="I25" s="163">
        <v>26200</v>
      </c>
      <c r="J25" s="163">
        <v>25900</v>
      </c>
      <c r="K25" s="163">
        <v>25600</v>
      </c>
    </row>
    <row r="26" spans="1:11">
      <c r="A26" s="6" t="s">
        <v>7</v>
      </c>
      <c r="B26" s="162">
        <v>44</v>
      </c>
      <c r="C26" s="162">
        <v>26</v>
      </c>
      <c r="D26" s="167">
        <v>44</v>
      </c>
      <c r="E26" s="167">
        <v>44</v>
      </c>
      <c r="F26" s="167">
        <v>43</v>
      </c>
      <c r="G26" s="163">
        <v>42</v>
      </c>
      <c r="H26" s="163">
        <v>42</v>
      </c>
      <c r="I26" s="163">
        <v>42</v>
      </c>
      <c r="J26" s="163">
        <v>41</v>
      </c>
      <c r="K26" s="163">
        <v>41</v>
      </c>
    </row>
    <row r="27" spans="1:11">
      <c r="A27" s="4" t="s">
        <v>266</v>
      </c>
      <c r="B27" s="165">
        <f>B26*100000/B28</f>
        <v>115.57353366079168</v>
      </c>
      <c r="C27" s="165">
        <f t="shared" ref="C27" si="14">C26*100000/C28</f>
        <v>68.293451708649627</v>
      </c>
      <c r="D27" s="165">
        <f>D26*100000/D28</f>
        <v>108.32902479257454</v>
      </c>
      <c r="E27" s="165">
        <f t="shared" ref="E27:K27" si="15">E26*100000/E28</f>
        <v>107.3170731707317</v>
      </c>
      <c r="F27" s="165">
        <f t="shared" si="15"/>
        <v>103.6144578313253</v>
      </c>
      <c r="G27" s="165">
        <f t="shared" si="15"/>
        <v>100.47846889952153</v>
      </c>
      <c r="H27" s="165">
        <f t="shared" si="15"/>
        <v>100</v>
      </c>
      <c r="I27" s="165">
        <f t="shared" si="15"/>
        <v>98.82352941176471</v>
      </c>
      <c r="J27" s="165">
        <f t="shared" si="15"/>
        <v>95.794392523364479</v>
      </c>
      <c r="K27" s="165">
        <f t="shared" si="15"/>
        <v>95.348837209302332</v>
      </c>
    </row>
    <row r="28" spans="1:11">
      <c r="A28" s="4" t="s">
        <v>101</v>
      </c>
      <c r="B28" s="162">
        <v>38071</v>
      </c>
      <c r="C28" s="162">
        <v>38071</v>
      </c>
      <c r="D28" s="163">
        <v>40617</v>
      </c>
      <c r="E28" s="163">
        <v>41000</v>
      </c>
      <c r="F28" s="163">
        <v>41500</v>
      </c>
      <c r="G28" s="163">
        <v>41800</v>
      </c>
      <c r="H28" s="163">
        <v>42000</v>
      </c>
      <c r="I28" s="163">
        <v>42500</v>
      </c>
      <c r="J28" s="163">
        <v>42800</v>
      </c>
      <c r="K28" s="163">
        <v>43000</v>
      </c>
    </row>
    <row r="29" spans="1:11">
      <c r="A29" s="6" t="s">
        <v>8</v>
      </c>
      <c r="B29" s="162">
        <v>159</v>
      </c>
      <c r="C29" s="162">
        <v>149</v>
      </c>
      <c r="D29" s="167">
        <v>130</v>
      </c>
      <c r="E29" s="167">
        <v>130</v>
      </c>
      <c r="F29" s="167">
        <v>126</v>
      </c>
      <c r="G29" s="163">
        <v>124</v>
      </c>
      <c r="H29" s="163">
        <v>123</v>
      </c>
      <c r="I29" s="163">
        <v>124</v>
      </c>
      <c r="J29" s="163">
        <v>123</v>
      </c>
      <c r="K29" s="163">
        <v>122</v>
      </c>
    </row>
    <row r="30" spans="1:11">
      <c r="A30" s="4" t="s">
        <v>266</v>
      </c>
      <c r="B30" s="165">
        <f>B29*100000/B31</f>
        <v>265.18120715822477</v>
      </c>
      <c r="C30" s="165">
        <f t="shared" ref="C30" si="16">C29*100000/C31</f>
        <v>248.50314381494022</v>
      </c>
      <c r="D30" s="165">
        <f>D29*100000/D31</f>
        <v>220.70932581789782</v>
      </c>
      <c r="E30" s="165">
        <f t="shared" ref="E30:K30" si="17">E29*100000/E31</f>
        <v>222.10832051939175</v>
      </c>
      <c r="F30" s="165">
        <f t="shared" si="17"/>
        <v>216.64374140302613</v>
      </c>
      <c r="G30" s="165">
        <f t="shared" si="17"/>
        <v>214.90467937608318</v>
      </c>
      <c r="H30" s="165">
        <f t="shared" si="17"/>
        <v>214.17377677172209</v>
      </c>
      <c r="I30" s="165">
        <f t="shared" si="17"/>
        <v>217.54385964912279</v>
      </c>
      <c r="J30" s="165">
        <f t="shared" si="17"/>
        <v>216.93121693121694</v>
      </c>
      <c r="K30" s="165">
        <f t="shared" si="17"/>
        <v>216.69626998223802</v>
      </c>
    </row>
    <row r="31" spans="1:11">
      <c r="A31" s="4" t="s">
        <v>101</v>
      </c>
      <c r="B31" s="162">
        <v>59959</v>
      </c>
      <c r="C31" s="162">
        <v>59959</v>
      </c>
      <c r="D31" s="163">
        <v>58901</v>
      </c>
      <c r="E31" s="163">
        <v>58530</v>
      </c>
      <c r="F31" s="163">
        <v>58160</v>
      </c>
      <c r="G31" s="163">
        <v>57700</v>
      </c>
      <c r="H31" s="163">
        <v>57430</v>
      </c>
      <c r="I31" s="163">
        <v>57000</v>
      </c>
      <c r="J31" s="163">
        <v>56700</v>
      </c>
      <c r="K31" s="163">
        <v>56300</v>
      </c>
    </row>
    <row r="32" spans="1:11">
      <c r="A32" s="6" t="s">
        <v>9</v>
      </c>
      <c r="B32" s="162">
        <v>50</v>
      </c>
      <c r="C32" s="162">
        <v>32</v>
      </c>
      <c r="D32" s="167">
        <v>35</v>
      </c>
      <c r="E32" s="167">
        <v>34</v>
      </c>
      <c r="F32" s="167">
        <v>31</v>
      </c>
      <c r="G32" s="167">
        <v>31</v>
      </c>
      <c r="H32" s="167">
        <v>30</v>
      </c>
      <c r="I32" s="167">
        <v>30</v>
      </c>
      <c r="J32" s="167">
        <v>29</v>
      </c>
      <c r="K32" s="167">
        <v>29</v>
      </c>
    </row>
    <row r="33" spans="1:11">
      <c r="A33" s="4" t="s">
        <v>266</v>
      </c>
      <c r="B33" s="165">
        <f>B32*100000/B34</f>
        <v>303.50855894136214</v>
      </c>
      <c r="C33" s="165">
        <f t="shared" ref="C33" si="18">C32*100000/C34</f>
        <v>194.24547772247178</v>
      </c>
      <c r="D33" s="165">
        <f>D32*100000/D34</f>
        <v>220.09810086781536</v>
      </c>
      <c r="E33" s="165">
        <f t="shared" ref="E33:K33" si="19">E32*100000/E34</f>
        <v>217.25239616613419</v>
      </c>
      <c r="F33" s="165">
        <f t="shared" si="19"/>
        <v>215.05376344086022</v>
      </c>
      <c r="G33" s="165">
        <f t="shared" si="19"/>
        <v>204.21607378129119</v>
      </c>
      <c r="H33" s="165">
        <f t="shared" si="19"/>
        <v>200.66889632107024</v>
      </c>
      <c r="I33" s="165">
        <f t="shared" si="19"/>
        <v>204.08163265306123</v>
      </c>
      <c r="J33" s="165">
        <f t="shared" si="19"/>
        <v>200</v>
      </c>
      <c r="K33" s="165">
        <f t="shared" si="19"/>
        <v>204.22535211267606</v>
      </c>
    </row>
    <row r="34" spans="1:11">
      <c r="A34" s="4" t="s">
        <v>101</v>
      </c>
      <c r="B34" s="162">
        <v>16474</v>
      </c>
      <c r="C34" s="162">
        <v>16474</v>
      </c>
      <c r="D34" s="163">
        <v>15902</v>
      </c>
      <c r="E34" s="163">
        <v>15650</v>
      </c>
      <c r="F34" s="163">
        <v>14415</v>
      </c>
      <c r="G34" s="163">
        <v>15180</v>
      </c>
      <c r="H34" s="163">
        <v>14950</v>
      </c>
      <c r="I34" s="163">
        <v>14700</v>
      </c>
      <c r="J34" s="163">
        <v>14500</v>
      </c>
      <c r="K34" s="163">
        <v>14200</v>
      </c>
    </row>
    <row r="35" spans="1:11">
      <c r="A35" s="6" t="s">
        <v>10</v>
      </c>
      <c r="B35" s="162">
        <v>26</v>
      </c>
      <c r="C35" s="162">
        <v>14</v>
      </c>
      <c r="D35" s="167">
        <v>20</v>
      </c>
      <c r="E35" s="167">
        <v>20</v>
      </c>
      <c r="F35" s="167">
        <v>20</v>
      </c>
      <c r="G35" s="163">
        <v>20</v>
      </c>
      <c r="H35" s="163">
        <v>19</v>
      </c>
      <c r="I35" s="163">
        <v>19</v>
      </c>
      <c r="J35" s="163">
        <v>18</v>
      </c>
      <c r="K35" s="163">
        <v>18</v>
      </c>
    </row>
    <row r="36" spans="1:11">
      <c r="A36" s="4" t="s">
        <v>266</v>
      </c>
      <c r="B36" s="165">
        <f>B35*100000/B37</f>
        <v>172.89533182604069</v>
      </c>
      <c r="C36" s="165">
        <f t="shared" ref="C36" si="20">C35*100000/C37</f>
        <v>93.097486367868072</v>
      </c>
      <c r="D36" s="165">
        <f>D35*100000/D37</f>
        <v>137.26835964310226</v>
      </c>
      <c r="E36" s="165">
        <f t="shared" ref="E36:K36" si="21">E35*100000/E37</f>
        <v>138.54253255749515</v>
      </c>
      <c r="F36" s="165">
        <f t="shared" si="21"/>
        <v>139.86013986013987</v>
      </c>
      <c r="G36" s="165">
        <f t="shared" si="21"/>
        <v>141.14326040931545</v>
      </c>
      <c r="H36" s="165">
        <f t="shared" si="21"/>
        <v>135.32763532763533</v>
      </c>
      <c r="I36" s="165">
        <f t="shared" si="21"/>
        <v>136.69064748201438</v>
      </c>
      <c r="J36" s="165">
        <f t="shared" si="21"/>
        <v>131.38686131386862</v>
      </c>
      <c r="K36" s="165">
        <f t="shared" si="21"/>
        <v>133.33333333333334</v>
      </c>
    </row>
    <row r="37" spans="1:11">
      <c r="A37" s="4" t="s">
        <v>101</v>
      </c>
      <c r="B37" s="162">
        <v>15038</v>
      </c>
      <c r="C37" s="162">
        <v>15038</v>
      </c>
      <c r="D37" s="163">
        <v>14570</v>
      </c>
      <c r="E37" s="163">
        <v>14436</v>
      </c>
      <c r="F37" s="163">
        <v>14300</v>
      </c>
      <c r="G37" s="163">
        <v>14170</v>
      </c>
      <c r="H37" s="163">
        <v>14040</v>
      </c>
      <c r="I37" s="163">
        <v>13900</v>
      </c>
      <c r="J37" s="163">
        <v>13700</v>
      </c>
      <c r="K37" s="163">
        <v>13500</v>
      </c>
    </row>
    <row r="38" spans="1:11">
      <c r="A38" s="6" t="s">
        <v>11</v>
      </c>
      <c r="B38" s="162">
        <v>48</v>
      </c>
      <c r="C38" s="162">
        <v>30</v>
      </c>
      <c r="D38" s="167">
        <v>33</v>
      </c>
      <c r="E38" s="167">
        <v>37</v>
      </c>
      <c r="F38" s="167">
        <v>40</v>
      </c>
      <c r="G38" s="163">
        <v>40</v>
      </c>
      <c r="H38" s="163">
        <v>39</v>
      </c>
      <c r="I38" s="163">
        <v>38</v>
      </c>
      <c r="J38" s="163">
        <v>38</v>
      </c>
      <c r="K38" s="163">
        <v>37</v>
      </c>
    </row>
    <row r="39" spans="1:11">
      <c r="A39" s="4" t="s">
        <v>266</v>
      </c>
      <c r="B39" s="165">
        <f>B38*100000/B40</f>
        <v>120.71523778386943</v>
      </c>
      <c r="C39" s="165">
        <f t="shared" ref="C39" si="22">C38*100000/C40</f>
        <v>75.447023614918393</v>
      </c>
      <c r="D39" s="165">
        <f>D38*100000/D40</f>
        <v>84.931154291596968</v>
      </c>
      <c r="E39" s="165">
        <f t="shared" ref="E39:K39" si="23">E38*100000/E40</f>
        <v>96.178840655055893</v>
      </c>
      <c r="F39" s="165">
        <f t="shared" si="23"/>
        <v>105.02822633582775</v>
      </c>
      <c r="G39" s="165">
        <f t="shared" si="23"/>
        <v>105.87612493382743</v>
      </c>
      <c r="H39" s="165">
        <f t="shared" si="23"/>
        <v>104.16666666666667</v>
      </c>
      <c r="I39" s="165">
        <f t="shared" si="23"/>
        <v>102.42587601078166</v>
      </c>
      <c r="J39" s="165">
        <f t="shared" si="23"/>
        <v>103.54223433242507</v>
      </c>
      <c r="K39" s="165">
        <f t="shared" si="23"/>
        <v>101.92837465564739</v>
      </c>
    </row>
    <row r="40" spans="1:11">
      <c r="A40" s="4" t="s">
        <v>101</v>
      </c>
      <c r="B40" s="162">
        <v>39763</v>
      </c>
      <c r="C40" s="162">
        <v>39763</v>
      </c>
      <c r="D40" s="163">
        <v>38855</v>
      </c>
      <c r="E40" s="163">
        <v>38470</v>
      </c>
      <c r="F40" s="163">
        <v>38085</v>
      </c>
      <c r="G40" s="163">
        <v>37780</v>
      </c>
      <c r="H40" s="163">
        <v>37440</v>
      </c>
      <c r="I40" s="163">
        <v>37100</v>
      </c>
      <c r="J40" s="163">
        <v>36700</v>
      </c>
      <c r="K40" s="163">
        <v>36300</v>
      </c>
    </row>
    <row r="41" spans="1:11">
      <c r="A41" s="6" t="s">
        <v>12</v>
      </c>
      <c r="B41" s="162">
        <v>21</v>
      </c>
      <c r="C41" s="162">
        <v>23</v>
      </c>
      <c r="D41" s="167">
        <v>22</v>
      </c>
      <c r="E41" s="167">
        <v>20</v>
      </c>
      <c r="F41" s="167">
        <v>18</v>
      </c>
      <c r="G41" s="167">
        <v>16</v>
      </c>
      <c r="H41" s="167">
        <v>16</v>
      </c>
      <c r="I41" s="167">
        <v>17</v>
      </c>
      <c r="J41" s="167">
        <v>16</v>
      </c>
      <c r="K41" s="167">
        <v>16</v>
      </c>
    </row>
    <row r="42" spans="1:11">
      <c r="A42" s="4" t="s">
        <v>266</v>
      </c>
      <c r="B42" s="165">
        <f>B41*100000/B43</f>
        <v>158.93438280481345</v>
      </c>
      <c r="C42" s="165">
        <f t="shared" ref="C42" si="24">C41*100000/C43</f>
        <v>174.07099069098615</v>
      </c>
      <c r="D42" s="165">
        <f>D41*100000/D43</f>
        <v>185.35681186283597</v>
      </c>
      <c r="E42" s="165">
        <f t="shared" ref="E42:K42" si="25">E41*100000/E43</f>
        <v>183.36847895846705</v>
      </c>
      <c r="F42" s="165">
        <f t="shared" si="25"/>
        <v>179.37219730941703</v>
      </c>
      <c r="G42" s="165">
        <f t="shared" si="25"/>
        <v>173.3477789815818</v>
      </c>
      <c r="H42" s="165">
        <f t="shared" si="25"/>
        <v>187.35362997658081</v>
      </c>
      <c r="I42" s="165">
        <f t="shared" si="25"/>
        <v>215.18987341772151</v>
      </c>
      <c r="J42" s="165">
        <f t="shared" si="25"/>
        <v>225.35211267605635</v>
      </c>
      <c r="K42" s="165">
        <f t="shared" si="25"/>
        <v>253.96825396825398</v>
      </c>
    </row>
    <row r="43" spans="1:11">
      <c r="A43" s="4" t="s">
        <v>101</v>
      </c>
      <c r="B43" s="162">
        <v>13213</v>
      </c>
      <c r="C43" s="162">
        <v>13213</v>
      </c>
      <c r="D43" s="163">
        <v>11869</v>
      </c>
      <c r="E43" s="163">
        <v>10907</v>
      </c>
      <c r="F43" s="163">
        <v>10035</v>
      </c>
      <c r="G43" s="163">
        <v>9230</v>
      </c>
      <c r="H43" s="163">
        <v>8540</v>
      </c>
      <c r="I43" s="163">
        <v>7900</v>
      </c>
      <c r="J43" s="163">
        <v>7100</v>
      </c>
      <c r="K43" s="163">
        <v>6300</v>
      </c>
    </row>
    <row r="44" spans="1:11">
      <c r="A44" s="6" t="s">
        <v>13</v>
      </c>
      <c r="B44" s="162">
        <v>57</v>
      </c>
      <c r="C44" s="162">
        <v>32</v>
      </c>
      <c r="D44" s="167">
        <v>48</v>
      </c>
      <c r="E44" s="167">
        <v>48</v>
      </c>
      <c r="F44" s="167">
        <v>48</v>
      </c>
      <c r="G44" s="167">
        <v>48</v>
      </c>
      <c r="H44" s="167">
        <v>47</v>
      </c>
      <c r="I44" s="167">
        <v>47</v>
      </c>
      <c r="J44" s="167">
        <v>47</v>
      </c>
      <c r="K44" s="167">
        <v>45</v>
      </c>
    </row>
    <row r="45" spans="1:11">
      <c r="A45" s="4" t="s">
        <v>266</v>
      </c>
      <c r="B45" s="165">
        <f>B44*100000/B46</f>
        <v>227.86328203078153</v>
      </c>
      <c r="C45" s="165">
        <f t="shared" ref="C45" si="26">C44*100000/C46</f>
        <v>127.92324605236858</v>
      </c>
      <c r="D45" s="165">
        <f>D44*100000/D46</f>
        <v>196.76163148186103</v>
      </c>
      <c r="E45" s="165">
        <f t="shared" ref="E45:K45" si="27">E44*100000/E46</f>
        <v>198.10970324817367</v>
      </c>
      <c r="F45" s="165">
        <f t="shared" si="27"/>
        <v>199.29416649366826</v>
      </c>
      <c r="G45" s="165">
        <f t="shared" si="27"/>
        <v>200.50125313283209</v>
      </c>
      <c r="H45" s="165">
        <f t="shared" si="27"/>
        <v>197.56200084068936</v>
      </c>
      <c r="I45" s="165">
        <f t="shared" si="27"/>
        <v>199.15254237288136</v>
      </c>
      <c r="J45" s="165">
        <f t="shared" si="27"/>
        <v>200.42643923240939</v>
      </c>
      <c r="K45" s="165">
        <f t="shared" si="27"/>
        <v>193.13304721030042</v>
      </c>
    </row>
    <row r="46" spans="1:11">
      <c r="A46" s="4" t="s">
        <v>101</v>
      </c>
      <c r="B46" s="162">
        <v>25015</v>
      </c>
      <c r="C46" s="162">
        <v>25015</v>
      </c>
      <c r="D46" s="164">
        <v>24395</v>
      </c>
      <c r="E46" s="163">
        <v>24229</v>
      </c>
      <c r="F46" s="163">
        <v>24085</v>
      </c>
      <c r="G46" s="167">
        <v>23940</v>
      </c>
      <c r="H46" s="167">
        <v>23790</v>
      </c>
      <c r="I46" s="167">
        <v>23600</v>
      </c>
      <c r="J46" s="167">
        <v>23450</v>
      </c>
      <c r="K46" s="167">
        <v>23300</v>
      </c>
    </row>
    <row r="47" spans="1:11">
      <c r="A47" s="6" t="s">
        <v>14</v>
      </c>
      <c r="B47" s="162">
        <v>3</v>
      </c>
      <c r="C47" s="162">
        <v>3</v>
      </c>
      <c r="D47" s="167">
        <v>3</v>
      </c>
      <c r="E47" s="167">
        <v>3</v>
      </c>
      <c r="F47" s="167">
        <v>3</v>
      </c>
      <c r="G47" s="167">
        <v>3</v>
      </c>
      <c r="H47" s="167">
        <v>3</v>
      </c>
      <c r="I47" s="167">
        <v>3</v>
      </c>
      <c r="J47" s="167">
        <v>3</v>
      </c>
      <c r="K47" s="167">
        <v>3</v>
      </c>
    </row>
    <row r="48" spans="1:11">
      <c r="A48" s="4" t="s">
        <v>266</v>
      </c>
      <c r="B48" s="165">
        <f>B47*100000/B49</f>
        <v>54.874702762026708</v>
      </c>
      <c r="C48" s="165">
        <f t="shared" ref="C48" si="28">C47*100000/C49</f>
        <v>54.874702762026708</v>
      </c>
      <c r="D48" s="165">
        <f>D47*100000/D49</f>
        <v>55.545269394556563</v>
      </c>
      <c r="E48" s="165">
        <f t="shared" ref="E48:K48" si="29">E47*100000/E49</f>
        <v>55.422131904673932</v>
      </c>
      <c r="F48" s="165">
        <f t="shared" si="29"/>
        <v>55.045871559633028</v>
      </c>
      <c r="G48" s="165">
        <f t="shared" si="29"/>
        <v>54.744525547445257</v>
      </c>
      <c r="H48" s="165">
        <f t="shared" si="29"/>
        <v>54.545454545454547</v>
      </c>
      <c r="I48" s="165">
        <f t="shared" si="29"/>
        <v>54.151624548736464</v>
      </c>
      <c r="J48" s="165">
        <f t="shared" si="29"/>
        <v>54.054054054054056</v>
      </c>
      <c r="K48" s="165">
        <f t="shared" si="29"/>
        <v>53.956834532374103</v>
      </c>
    </row>
    <row r="49" spans="1:11">
      <c r="A49" s="4" t="s">
        <v>101</v>
      </c>
      <c r="B49" s="162">
        <v>5467</v>
      </c>
      <c r="C49" s="162">
        <v>5467</v>
      </c>
      <c r="D49" s="163">
        <v>5401</v>
      </c>
      <c r="E49" s="163">
        <v>5413</v>
      </c>
      <c r="F49" s="163">
        <v>5450</v>
      </c>
      <c r="G49" s="167">
        <v>5480</v>
      </c>
      <c r="H49" s="167">
        <v>5500</v>
      </c>
      <c r="I49" s="167">
        <v>5540</v>
      </c>
      <c r="J49" s="167">
        <v>5550</v>
      </c>
      <c r="K49" s="167">
        <v>5560</v>
      </c>
    </row>
    <row r="50" spans="1:11">
      <c r="A50" s="6" t="s">
        <v>15</v>
      </c>
      <c r="B50" s="162">
        <v>73</v>
      </c>
      <c r="C50" s="162">
        <v>44</v>
      </c>
      <c r="D50" s="167">
        <v>36</v>
      </c>
      <c r="E50" s="167">
        <v>45</v>
      </c>
      <c r="F50" s="167">
        <v>49</v>
      </c>
      <c r="G50" s="163">
        <v>52</v>
      </c>
      <c r="H50" s="163">
        <v>51</v>
      </c>
      <c r="I50" s="163">
        <v>51</v>
      </c>
      <c r="J50" s="163">
        <v>51</v>
      </c>
      <c r="K50" s="163">
        <v>49</v>
      </c>
    </row>
    <row r="51" spans="1:11">
      <c r="A51" s="4" t="s">
        <v>266</v>
      </c>
      <c r="B51" s="165">
        <f>B50*100000/B52</f>
        <v>272.4083886857228</v>
      </c>
      <c r="C51" s="165">
        <f t="shared" ref="C51" si="30">C50*100000/C52</f>
        <v>164.19135756399731</v>
      </c>
      <c r="D51" s="165">
        <f>D50*100000/D52</f>
        <v>133.65509560051976</v>
      </c>
      <c r="E51" s="165">
        <f t="shared" ref="E51:K51" si="31">E50*100000/E52</f>
        <v>166.87680783208484</v>
      </c>
      <c r="F51" s="165">
        <f t="shared" si="31"/>
        <v>181.14602587800368</v>
      </c>
      <c r="G51" s="165">
        <f t="shared" si="31"/>
        <v>192.59259259259258</v>
      </c>
      <c r="H51" s="165">
        <f t="shared" si="31"/>
        <v>189.59107806691449</v>
      </c>
      <c r="I51" s="165">
        <f t="shared" si="31"/>
        <v>190.29850746268656</v>
      </c>
      <c r="J51" s="165">
        <f t="shared" si="31"/>
        <v>190.29850746268656</v>
      </c>
      <c r="K51" s="165">
        <f t="shared" si="31"/>
        <v>182.83582089552237</v>
      </c>
    </row>
    <row r="52" spans="1:11">
      <c r="A52" s="4" t="s">
        <v>101</v>
      </c>
      <c r="B52" s="162">
        <v>26798</v>
      </c>
      <c r="C52" s="162">
        <v>26798</v>
      </c>
      <c r="D52" s="163">
        <v>26935</v>
      </c>
      <c r="E52" s="163">
        <v>26966</v>
      </c>
      <c r="F52" s="163">
        <v>27050</v>
      </c>
      <c r="G52" s="163">
        <v>27000</v>
      </c>
      <c r="H52" s="163">
        <v>26900</v>
      </c>
      <c r="I52" s="163">
        <v>26800</v>
      </c>
      <c r="J52" s="163">
        <v>26800</v>
      </c>
      <c r="K52" s="163">
        <v>26800</v>
      </c>
    </row>
    <row r="53" spans="1:11">
      <c r="A53" s="6" t="s">
        <v>16</v>
      </c>
      <c r="B53" s="162">
        <v>30</v>
      </c>
      <c r="C53" s="162">
        <v>29</v>
      </c>
      <c r="D53" s="167">
        <v>32</v>
      </c>
      <c r="E53" s="167">
        <v>32</v>
      </c>
      <c r="F53" s="167">
        <v>31</v>
      </c>
      <c r="G53" s="163">
        <v>29</v>
      </c>
      <c r="H53" s="163">
        <v>28</v>
      </c>
      <c r="I53" s="163">
        <v>28</v>
      </c>
      <c r="J53" s="163">
        <v>27</v>
      </c>
      <c r="K53" s="163">
        <v>26</v>
      </c>
    </row>
    <row r="54" spans="1:11">
      <c r="A54" s="4" t="s">
        <v>266</v>
      </c>
      <c r="B54" s="165">
        <f>B53*100000/B55</f>
        <v>212.7659574468085</v>
      </c>
      <c r="C54" s="165">
        <f t="shared" ref="C54" si="32">C53*100000/C55</f>
        <v>205.67375886524823</v>
      </c>
      <c r="D54" s="165">
        <f>D53*100000/D55</f>
        <v>237.84748030325554</v>
      </c>
      <c r="E54" s="165">
        <f t="shared" ref="E54:K54" si="33">E53*100000/E55</f>
        <v>242.05748865355523</v>
      </c>
      <c r="F54" s="165">
        <f t="shared" si="33"/>
        <v>238.0952380952381</v>
      </c>
      <c r="G54" s="165">
        <f t="shared" si="33"/>
        <v>226.12085769980507</v>
      </c>
      <c r="H54" s="165">
        <f t="shared" si="33"/>
        <v>218.75</v>
      </c>
      <c r="I54" s="165">
        <f t="shared" si="33"/>
        <v>224</v>
      </c>
      <c r="J54" s="165">
        <f t="shared" si="33"/>
        <v>221.31147540983608</v>
      </c>
      <c r="K54" s="165">
        <f t="shared" si="33"/>
        <v>216.66666666666666</v>
      </c>
    </row>
    <row r="55" spans="1:11">
      <c r="A55" s="4" t="s">
        <v>101</v>
      </c>
      <c r="B55" s="162">
        <v>14100</v>
      </c>
      <c r="C55" s="162">
        <v>14100</v>
      </c>
      <c r="D55" s="163">
        <v>13454</v>
      </c>
      <c r="E55" s="163">
        <v>13220</v>
      </c>
      <c r="F55" s="163">
        <v>13020</v>
      </c>
      <c r="G55" s="163">
        <v>12825</v>
      </c>
      <c r="H55" s="163">
        <v>12800</v>
      </c>
      <c r="I55" s="163">
        <v>12500</v>
      </c>
      <c r="J55" s="163">
        <v>12200</v>
      </c>
      <c r="K55" s="163">
        <v>12000</v>
      </c>
    </row>
    <row r="56" spans="1:11">
      <c r="A56" s="6" t="s">
        <v>17</v>
      </c>
      <c r="B56" s="162">
        <v>105</v>
      </c>
      <c r="C56" s="162">
        <v>121</v>
      </c>
      <c r="D56" s="167">
        <v>110</v>
      </c>
      <c r="E56" s="167">
        <v>105</v>
      </c>
      <c r="F56" s="167">
        <v>103</v>
      </c>
      <c r="G56" s="167">
        <v>100</v>
      </c>
      <c r="H56" s="167">
        <v>99</v>
      </c>
      <c r="I56" s="167">
        <v>100</v>
      </c>
      <c r="J56" s="167">
        <v>100</v>
      </c>
      <c r="K56" s="167">
        <v>98</v>
      </c>
    </row>
    <row r="57" spans="1:11">
      <c r="A57" s="4" t="s">
        <v>266</v>
      </c>
      <c r="B57" s="165">
        <f>B56*100000/B58</f>
        <v>224.99357161223966</v>
      </c>
      <c r="C57" s="165">
        <f t="shared" ref="C57" si="34">C56*100000/C58</f>
        <v>259.27830633410474</v>
      </c>
      <c r="D57" s="165">
        <f>D56*100000/D58</f>
        <v>246.42129079952508</v>
      </c>
      <c r="E57" s="165">
        <f t="shared" ref="E57:K57" si="35">E56*100000/E58</f>
        <v>239.35988328356169</v>
      </c>
      <c r="F57" s="165">
        <f t="shared" si="35"/>
        <v>238.92368360009277</v>
      </c>
      <c r="G57" s="165">
        <f t="shared" si="35"/>
        <v>236.07176581680832</v>
      </c>
      <c r="H57" s="165">
        <f t="shared" si="35"/>
        <v>237.80927215950035</v>
      </c>
      <c r="I57" s="165">
        <f t="shared" si="35"/>
        <v>244.49877750611248</v>
      </c>
      <c r="J57" s="165">
        <f t="shared" si="35"/>
        <v>248.75621890547265</v>
      </c>
      <c r="K57" s="165">
        <f t="shared" si="35"/>
        <v>248.1012658227848</v>
      </c>
    </row>
    <row r="58" spans="1:11">
      <c r="A58" s="4" t="s">
        <v>101</v>
      </c>
      <c r="B58" s="162">
        <v>46668</v>
      </c>
      <c r="C58" s="162">
        <v>46668</v>
      </c>
      <c r="D58" s="163">
        <v>44639</v>
      </c>
      <c r="E58" s="163">
        <v>43867</v>
      </c>
      <c r="F58" s="163">
        <v>43110</v>
      </c>
      <c r="G58" s="163">
        <v>42360</v>
      </c>
      <c r="H58" s="163">
        <v>41630</v>
      </c>
      <c r="I58" s="163">
        <v>40900</v>
      </c>
      <c r="J58" s="163">
        <v>40200</v>
      </c>
      <c r="K58" s="163">
        <v>39500</v>
      </c>
    </row>
    <row r="59" spans="1:11">
      <c r="A59" s="6" t="s">
        <v>18</v>
      </c>
      <c r="B59" s="162">
        <v>49</v>
      </c>
      <c r="C59" s="162">
        <v>43</v>
      </c>
      <c r="D59" s="167">
        <v>36</v>
      </c>
      <c r="E59" s="167">
        <v>37</v>
      </c>
      <c r="F59" s="167">
        <v>38</v>
      </c>
      <c r="G59" s="163">
        <v>38</v>
      </c>
      <c r="H59" s="163">
        <v>38</v>
      </c>
      <c r="I59" s="163">
        <v>38</v>
      </c>
      <c r="J59" s="163">
        <v>38</v>
      </c>
      <c r="K59" s="163">
        <v>38</v>
      </c>
    </row>
    <row r="60" spans="1:11">
      <c r="A60" s="4" t="s">
        <v>266</v>
      </c>
      <c r="B60" s="165">
        <f>B59*100000/B61</f>
        <v>298.45291752954074</v>
      </c>
      <c r="C60" s="165">
        <f t="shared" ref="C60" si="36">C59*100000/C61</f>
        <v>261.90766232184188</v>
      </c>
      <c r="D60" s="165">
        <f>D59*100000/D61</f>
        <v>210.90866483098014</v>
      </c>
      <c r="E60" s="165">
        <f t="shared" ref="E60:K60" si="37">E59*100000/E61</f>
        <v>220.23809523809524</v>
      </c>
      <c r="F60" s="165">
        <f t="shared" si="37"/>
        <v>224.85207100591717</v>
      </c>
      <c r="G60" s="165">
        <f t="shared" si="37"/>
        <v>223.52941176470588</v>
      </c>
      <c r="H60" s="165">
        <f t="shared" si="37"/>
        <v>222.87390029325513</v>
      </c>
      <c r="I60" s="165">
        <f t="shared" si="37"/>
        <v>222.22222222222223</v>
      </c>
      <c r="J60" s="165">
        <f t="shared" si="37"/>
        <v>220.93023255813952</v>
      </c>
      <c r="K60" s="165">
        <f t="shared" si="37"/>
        <v>219.65317919075144</v>
      </c>
    </row>
    <row r="61" spans="1:11">
      <c r="A61" s="4" t="s">
        <v>101</v>
      </c>
      <c r="B61" s="162">
        <v>16418</v>
      </c>
      <c r="C61" s="162">
        <v>16418</v>
      </c>
      <c r="D61" s="163">
        <v>17069</v>
      </c>
      <c r="E61" s="163">
        <v>16800</v>
      </c>
      <c r="F61" s="163">
        <v>16900</v>
      </c>
      <c r="G61" s="163">
        <v>17000</v>
      </c>
      <c r="H61" s="163">
        <v>17050</v>
      </c>
      <c r="I61" s="163">
        <v>17100</v>
      </c>
      <c r="J61" s="163">
        <v>17200</v>
      </c>
      <c r="K61" s="163">
        <v>17300</v>
      </c>
    </row>
    <row r="62" spans="1:11">
      <c r="A62" s="6" t="s">
        <v>19</v>
      </c>
      <c r="B62" s="162">
        <v>87</v>
      </c>
      <c r="C62" s="162">
        <v>84</v>
      </c>
      <c r="D62" s="167">
        <v>84</v>
      </c>
      <c r="E62" s="167">
        <v>84</v>
      </c>
      <c r="F62" s="167">
        <v>83</v>
      </c>
      <c r="G62" s="167">
        <v>80</v>
      </c>
      <c r="H62" s="167">
        <v>79</v>
      </c>
      <c r="I62" s="167">
        <v>77</v>
      </c>
      <c r="J62" s="167">
        <v>70</v>
      </c>
      <c r="K62" s="167">
        <v>70</v>
      </c>
    </row>
    <row r="63" spans="1:11">
      <c r="A63" s="4" t="s">
        <v>266</v>
      </c>
      <c r="B63" s="165">
        <f>B62*100000/B64</f>
        <v>382.41758241758242</v>
      </c>
      <c r="C63" s="165">
        <f t="shared" ref="C63" si="38">C62*100000/C64</f>
        <v>369.23076923076923</v>
      </c>
      <c r="D63" s="165">
        <f>D62*100000/D64</f>
        <v>380.36587574714724</v>
      </c>
      <c r="E63" s="165">
        <f t="shared" ref="E63:K63" si="39">E62*100000/E64</f>
        <v>383.56164383561645</v>
      </c>
      <c r="F63" s="165">
        <f t="shared" si="39"/>
        <v>381.9604233778187</v>
      </c>
      <c r="G63" s="165">
        <f t="shared" si="39"/>
        <v>371.22969837587004</v>
      </c>
      <c r="H63" s="165">
        <f t="shared" si="39"/>
        <v>369.59064327485379</v>
      </c>
      <c r="I63" s="165">
        <f t="shared" si="39"/>
        <v>364.92890995260666</v>
      </c>
      <c r="J63" s="165">
        <f t="shared" si="39"/>
        <v>334.9282296650718</v>
      </c>
      <c r="K63" s="165">
        <f t="shared" si="39"/>
        <v>338.16425120772948</v>
      </c>
    </row>
    <row r="64" spans="1:11">
      <c r="A64" s="4" t="s">
        <v>101</v>
      </c>
      <c r="B64" s="162">
        <v>22750</v>
      </c>
      <c r="C64" s="162">
        <v>22750</v>
      </c>
      <c r="D64" s="163">
        <v>22084</v>
      </c>
      <c r="E64" s="163">
        <v>21900</v>
      </c>
      <c r="F64" s="163">
        <v>21730</v>
      </c>
      <c r="G64" s="163">
        <v>21550</v>
      </c>
      <c r="H64" s="163">
        <v>21375</v>
      </c>
      <c r="I64" s="163">
        <v>21100</v>
      </c>
      <c r="J64" s="163">
        <v>20900</v>
      </c>
      <c r="K64" s="163">
        <v>20700</v>
      </c>
    </row>
    <row r="65" spans="1:11">
      <c r="A65" s="6" t="s">
        <v>20</v>
      </c>
      <c r="B65" s="162">
        <v>55</v>
      </c>
      <c r="C65" s="162">
        <v>36</v>
      </c>
      <c r="D65" s="167">
        <v>49</v>
      </c>
      <c r="E65" s="167">
        <v>52</v>
      </c>
      <c r="F65" s="167">
        <v>58</v>
      </c>
      <c r="G65" s="163">
        <v>57</v>
      </c>
      <c r="H65" s="163">
        <v>57</v>
      </c>
      <c r="I65" s="163">
        <v>56</v>
      </c>
      <c r="J65" s="163">
        <v>55</v>
      </c>
      <c r="K65" s="163">
        <v>54</v>
      </c>
    </row>
    <row r="66" spans="1:11">
      <c r="A66" s="4" t="s">
        <v>266</v>
      </c>
      <c r="B66" s="165">
        <f>B65*100000/B67</f>
        <v>297.1206309761763</v>
      </c>
      <c r="C66" s="165">
        <f t="shared" ref="C66" si="40">C65*100000/C67</f>
        <v>194.47895845713359</v>
      </c>
      <c r="D66" s="181">
        <f>D65*100000/D67</f>
        <v>270.40450306274488</v>
      </c>
      <c r="E66" s="181">
        <f t="shared" ref="E66:K66" si="41">E65*100000/E67</f>
        <v>288.79262468066202</v>
      </c>
      <c r="F66" s="181">
        <f t="shared" si="41"/>
        <v>324.20346562325324</v>
      </c>
      <c r="G66" s="181">
        <f t="shared" si="41"/>
        <v>320.58492688413946</v>
      </c>
      <c r="H66" s="181">
        <f t="shared" si="41"/>
        <v>322.58064516129031</v>
      </c>
      <c r="I66" s="181">
        <f t="shared" si="41"/>
        <v>320</v>
      </c>
      <c r="J66" s="181">
        <f t="shared" si="41"/>
        <v>317.91907514450867</v>
      </c>
      <c r="K66" s="181">
        <f t="shared" si="41"/>
        <v>313.95348837209303</v>
      </c>
    </row>
    <row r="67" spans="1:11">
      <c r="A67" s="4" t="s">
        <v>101</v>
      </c>
      <c r="B67" s="162">
        <v>18511</v>
      </c>
      <c r="C67" s="162">
        <v>18511</v>
      </c>
      <c r="D67" s="163">
        <v>18121</v>
      </c>
      <c r="E67" s="163">
        <v>18006</v>
      </c>
      <c r="F67" s="163">
        <v>17890</v>
      </c>
      <c r="G67" s="163">
        <v>17780</v>
      </c>
      <c r="H67" s="163">
        <v>17670</v>
      </c>
      <c r="I67" s="163">
        <v>17500</v>
      </c>
      <c r="J67" s="163">
        <v>17300</v>
      </c>
      <c r="K67" s="163">
        <v>17200</v>
      </c>
    </row>
    <row r="68" spans="1:11">
      <c r="A68" s="6" t="s">
        <v>21</v>
      </c>
      <c r="B68" s="172">
        <f>B5+B8+B11+B14+B17+B20+B23+B26+B29+B32+B35+B38+B41+B44+B47+B50+B53+B56+B59+B62+B65</f>
        <v>1130</v>
      </c>
      <c r="C68" s="172">
        <f t="shared" ref="C68:K68" si="42">C5+C8+C11+C14+C17+C20+C23+C26+C29+C32+C35+C38+C41+C44+C47+C50+C53+C56+C59+C62+C65</f>
        <v>914</v>
      </c>
      <c r="D68" s="172">
        <f t="shared" si="42"/>
        <v>935</v>
      </c>
      <c r="E68" s="172">
        <f t="shared" si="42"/>
        <v>943</v>
      </c>
      <c r="F68" s="172">
        <f t="shared" si="42"/>
        <v>932</v>
      </c>
      <c r="G68" s="172">
        <f t="shared" si="42"/>
        <v>906</v>
      </c>
      <c r="H68" s="172">
        <f t="shared" si="42"/>
        <v>893</v>
      </c>
      <c r="I68" s="172">
        <f t="shared" si="42"/>
        <v>891</v>
      </c>
      <c r="J68" s="172">
        <f t="shared" si="42"/>
        <v>871</v>
      </c>
      <c r="K68" s="172">
        <f t="shared" si="42"/>
        <v>857</v>
      </c>
    </row>
    <row r="69" spans="1:11">
      <c r="A69" s="4" t="s">
        <v>266</v>
      </c>
      <c r="B69" s="165">
        <f>B68*100000/B70</f>
        <v>207.98209513432332</v>
      </c>
      <c r="C69" s="165">
        <f t="shared" ref="C69:K69" si="43">C68*100000/C70</f>
        <v>168.22622562192169</v>
      </c>
      <c r="D69" s="165">
        <f t="shared" si="43"/>
        <v>176.02584473579179</v>
      </c>
      <c r="E69" s="165">
        <f t="shared" si="43"/>
        <v>179.35155758174</v>
      </c>
      <c r="F69" s="165">
        <f t="shared" si="43"/>
        <v>179.09988854298783</v>
      </c>
      <c r="G69" s="165">
        <f t="shared" si="43"/>
        <v>175.41312113379607</v>
      </c>
      <c r="H69" s="165">
        <f t="shared" si="43"/>
        <v>174.43620772168342</v>
      </c>
      <c r="I69" s="165">
        <f t="shared" si="43"/>
        <v>175.93397046046917</v>
      </c>
      <c r="J69" s="165">
        <f t="shared" si="43"/>
        <v>173.74825453820068</v>
      </c>
      <c r="K69" s="165">
        <f t="shared" si="43"/>
        <v>172.83801226202002</v>
      </c>
    </row>
    <row r="70" spans="1:11">
      <c r="A70" s="4" t="s">
        <v>101</v>
      </c>
      <c r="B70" s="162">
        <f>B7+B10+B13+B16+B19+B22+B25+B28+B31+B34+B37+B40+B43+B46+B49+B52+B55+B58+B61+B64+B67</f>
        <v>543316</v>
      </c>
      <c r="C70" s="162">
        <f t="shared" ref="C70:K70" si="44">C7+C10+C13+C16+C19+C22+C25+C28+C31+C34+C37+C40+C43+C46+C49+C52+C55+C58+C61+C64+C67</f>
        <v>543316</v>
      </c>
      <c r="D70" s="162">
        <f t="shared" si="44"/>
        <v>531172</v>
      </c>
      <c r="E70" s="162">
        <f t="shared" si="44"/>
        <v>525783</v>
      </c>
      <c r="F70" s="162">
        <f t="shared" si="44"/>
        <v>520380</v>
      </c>
      <c r="G70" s="162">
        <f t="shared" si="44"/>
        <v>516495</v>
      </c>
      <c r="H70" s="162">
        <f t="shared" si="44"/>
        <v>511935</v>
      </c>
      <c r="I70" s="162">
        <f t="shared" si="44"/>
        <v>506440</v>
      </c>
      <c r="J70" s="162">
        <f t="shared" si="44"/>
        <v>501300</v>
      </c>
      <c r="K70" s="162">
        <f t="shared" si="44"/>
        <v>495840</v>
      </c>
    </row>
    <row r="71" spans="1:11">
      <c r="A71" s="6" t="s">
        <v>22</v>
      </c>
      <c r="B71" s="609">
        <v>212</v>
      </c>
      <c r="C71" s="609">
        <v>210</v>
      </c>
      <c r="D71" s="610">
        <v>207</v>
      </c>
      <c r="E71" s="610">
        <v>205</v>
      </c>
      <c r="F71" s="610">
        <v>203</v>
      </c>
      <c r="G71" s="173">
        <v>201</v>
      </c>
      <c r="H71" s="173">
        <v>199</v>
      </c>
      <c r="I71" s="173">
        <v>196</v>
      </c>
      <c r="J71" s="173">
        <v>195</v>
      </c>
      <c r="K71" s="173">
        <v>192</v>
      </c>
    </row>
    <row r="72" spans="1:11">
      <c r="A72" s="608" t="s">
        <v>266</v>
      </c>
      <c r="B72" s="165">
        <f>B71*100000/B73</f>
        <v>283.3921505721313</v>
      </c>
      <c r="C72" s="165">
        <f t="shared" ref="C72" si="45">C71*100000/C73</f>
        <v>266.43998122232512</v>
      </c>
      <c r="D72" s="181">
        <f>D71*100000/D73</f>
        <v>254.01266381976146</v>
      </c>
      <c r="E72" s="181">
        <f t="shared" ref="E72:K72" si="46">E71*100000/E73</f>
        <v>251.75924447664781</v>
      </c>
      <c r="F72" s="181">
        <f t="shared" si="46"/>
        <v>248.63739359421888</v>
      </c>
      <c r="G72" s="181">
        <f t="shared" si="46"/>
        <v>243.94980217006093</v>
      </c>
      <c r="H72" s="181">
        <f t="shared" si="46"/>
        <v>239.31212795382118</v>
      </c>
      <c r="I72" s="181">
        <f t="shared" si="46"/>
        <v>235.57975456435776</v>
      </c>
      <c r="J72" s="181">
        <f t="shared" si="46"/>
        <v>234.40317345834836</v>
      </c>
      <c r="K72" s="181">
        <f t="shared" si="46"/>
        <v>230.79697078975838</v>
      </c>
    </row>
    <row r="73" spans="1:11">
      <c r="A73" s="608" t="s">
        <v>101</v>
      </c>
      <c r="B73" s="610">
        <v>74808</v>
      </c>
      <c r="C73" s="610">
        <v>78817</v>
      </c>
      <c r="D73" s="610">
        <v>81492</v>
      </c>
      <c r="E73" s="610">
        <v>81427</v>
      </c>
      <c r="F73" s="610">
        <v>81645</v>
      </c>
      <c r="G73" s="173">
        <v>82394</v>
      </c>
      <c r="H73" s="173">
        <v>83155</v>
      </c>
      <c r="I73" s="173">
        <v>83199</v>
      </c>
      <c r="J73" s="173">
        <v>83190</v>
      </c>
      <c r="K73" s="173">
        <v>83190</v>
      </c>
    </row>
    <row r="74" spans="1:11">
      <c r="A74" s="6" t="s">
        <v>23</v>
      </c>
      <c r="B74" s="609">
        <v>239</v>
      </c>
      <c r="C74" s="609">
        <v>236</v>
      </c>
      <c r="D74" s="613">
        <v>200</v>
      </c>
      <c r="E74" s="613">
        <v>190</v>
      </c>
      <c r="F74" s="613">
        <v>187</v>
      </c>
      <c r="G74" s="174">
        <v>185</v>
      </c>
      <c r="H74" s="174">
        <v>183</v>
      </c>
      <c r="I74" s="174">
        <v>181</v>
      </c>
      <c r="J74" s="174">
        <v>181</v>
      </c>
      <c r="K74" s="174">
        <v>181</v>
      </c>
    </row>
    <row r="75" spans="1:11">
      <c r="A75" s="608" t="s">
        <v>266</v>
      </c>
      <c r="B75" s="165">
        <f>B74*100000/B76</f>
        <v>297.97526431278675</v>
      </c>
      <c r="C75" s="165">
        <f t="shared" ref="C75" si="47">C74*100000/C76</f>
        <v>294.49200129776136</v>
      </c>
      <c r="D75" s="181">
        <f>D74*100000/D76</f>
        <v>237.41972245634446</v>
      </c>
      <c r="E75" s="181">
        <f t="shared" ref="E75:K75" si="48">E74*100000/E76</f>
        <v>218.36068588240701</v>
      </c>
      <c r="F75" s="181">
        <f t="shared" si="48"/>
        <v>212.89191466108062</v>
      </c>
      <c r="G75" s="181">
        <f t="shared" si="48"/>
        <v>211.72862113166087</v>
      </c>
      <c r="H75" s="181">
        <f t="shared" si="48"/>
        <v>210.16123845835821</v>
      </c>
      <c r="I75" s="181">
        <f t="shared" si="48"/>
        <v>202.57641383787171</v>
      </c>
      <c r="J75" s="181">
        <f t="shared" si="48"/>
        <v>199.71973032319286</v>
      </c>
      <c r="K75" s="181">
        <f t="shared" si="48"/>
        <v>195.77938583682166</v>
      </c>
    </row>
    <row r="76" spans="1:11">
      <c r="A76" s="608" t="s">
        <v>101</v>
      </c>
      <c r="B76" s="609">
        <v>80208</v>
      </c>
      <c r="C76" s="609">
        <v>80138</v>
      </c>
      <c r="D76" s="610">
        <v>84239</v>
      </c>
      <c r="E76" s="610">
        <v>87012</v>
      </c>
      <c r="F76" s="610">
        <v>87838</v>
      </c>
      <c r="G76" s="173">
        <v>87376</v>
      </c>
      <c r="H76" s="173">
        <v>87076</v>
      </c>
      <c r="I76" s="173">
        <v>89349</v>
      </c>
      <c r="J76" s="173">
        <v>90627</v>
      </c>
      <c r="K76" s="173">
        <v>92451</v>
      </c>
    </row>
    <row r="77" spans="1:11">
      <c r="A77" s="6" t="s">
        <v>24</v>
      </c>
      <c r="B77" s="609">
        <v>170</v>
      </c>
      <c r="C77" s="609">
        <v>167</v>
      </c>
      <c r="D77" s="613">
        <v>163</v>
      </c>
      <c r="E77" s="613">
        <v>160</v>
      </c>
      <c r="F77" s="613">
        <v>157</v>
      </c>
      <c r="G77" s="174">
        <v>156</v>
      </c>
      <c r="H77" s="174">
        <v>154</v>
      </c>
      <c r="I77" s="174">
        <v>154</v>
      </c>
      <c r="J77" s="174">
        <v>154</v>
      </c>
      <c r="K77" s="174">
        <v>154</v>
      </c>
    </row>
    <row r="78" spans="1:11">
      <c r="A78" s="608" t="s">
        <v>266</v>
      </c>
      <c r="B78" s="165">
        <f>B77*100000/B79</f>
        <v>243.96894418851625</v>
      </c>
      <c r="C78" s="165">
        <f t="shared" ref="C78" si="49">C77*100000/C79</f>
        <v>239.66360987930713</v>
      </c>
      <c r="D78" s="181">
        <f>D77*100000/D79</f>
        <v>236.15316633585905</v>
      </c>
      <c r="E78" s="181">
        <f t="shared" ref="E78:K78" si="50">E77*100000/E79</f>
        <v>236.77045104770926</v>
      </c>
      <c r="F78" s="181">
        <f t="shared" si="50"/>
        <v>232.59948442916829</v>
      </c>
      <c r="G78" s="181">
        <f t="shared" si="50"/>
        <v>228.57812683155549</v>
      </c>
      <c r="H78" s="181">
        <f t="shared" si="50"/>
        <v>224.47016295950792</v>
      </c>
      <c r="I78" s="181">
        <f t="shared" si="50"/>
        <v>224.47016295950792</v>
      </c>
      <c r="J78" s="181">
        <f t="shared" si="50"/>
        <v>224.49634100119536</v>
      </c>
      <c r="K78" s="181">
        <f t="shared" si="50"/>
        <v>224.49634100119536</v>
      </c>
    </row>
    <row r="79" spans="1:11">
      <c r="A79" s="608" t="s">
        <v>101</v>
      </c>
      <c r="B79" s="609">
        <v>69681</v>
      </c>
      <c r="C79" s="609">
        <v>69681</v>
      </c>
      <c r="D79" s="610">
        <v>69023</v>
      </c>
      <c r="E79" s="610">
        <v>67576</v>
      </c>
      <c r="F79" s="610">
        <v>67498</v>
      </c>
      <c r="G79" s="173">
        <v>68248</v>
      </c>
      <c r="H79" s="173">
        <v>68606</v>
      </c>
      <c r="I79" s="173">
        <v>68606</v>
      </c>
      <c r="J79" s="173">
        <v>68598</v>
      </c>
      <c r="K79" s="173">
        <v>68598</v>
      </c>
    </row>
    <row r="80" spans="1:11">
      <c r="A80" s="6" t="s">
        <v>25</v>
      </c>
      <c r="B80" s="609">
        <v>118</v>
      </c>
      <c r="C80" s="609">
        <v>115</v>
      </c>
      <c r="D80" s="610">
        <v>117</v>
      </c>
      <c r="E80" s="610">
        <v>117</v>
      </c>
      <c r="F80" s="610">
        <v>117</v>
      </c>
      <c r="G80" s="174">
        <v>117</v>
      </c>
      <c r="H80" s="174">
        <v>116</v>
      </c>
      <c r="I80" s="174">
        <v>116</v>
      </c>
      <c r="J80" s="174">
        <v>116</v>
      </c>
      <c r="K80" s="174">
        <v>115</v>
      </c>
    </row>
    <row r="81" spans="1:11">
      <c r="A81" s="608" t="s">
        <v>266</v>
      </c>
      <c r="B81" s="165">
        <f>B80*100000/B82</f>
        <v>273.92808227128165</v>
      </c>
      <c r="C81" s="165">
        <f t="shared" ref="C81" si="51">C80*100000/C82</f>
        <v>269.63657678780771</v>
      </c>
      <c r="D81" s="181">
        <f>D80*100000/D82</f>
        <v>262.67343181716132</v>
      </c>
      <c r="E81" s="181">
        <f t="shared" ref="E81:K81" si="52">E80*100000/E82</f>
        <v>257.62413299570625</v>
      </c>
      <c r="F81" s="181">
        <f t="shared" si="52"/>
        <v>253.60905189231369</v>
      </c>
      <c r="G81" s="181">
        <f t="shared" si="52"/>
        <v>249.5520859994881</v>
      </c>
      <c r="H81" s="181">
        <f t="shared" si="52"/>
        <v>247.17137925891203</v>
      </c>
      <c r="I81" s="181">
        <f t="shared" si="52"/>
        <v>247.17137925891203</v>
      </c>
      <c r="J81" s="181">
        <f t="shared" si="52"/>
        <v>247.21352002216398</v>
      </c>
      <c r="K81" s="181">
        <f t="shared" si="52"/>
        <v>245.08236898749016</v>
      </c>
    </row>
    <row r="82" spans="1:11">
      <c r="A82" s="608" t="s">
        <v>101</v>
      </c>
      <c r="B82" s="609">
        <v>43077</v>
      </c>
      <c r="C82" s="609">
        <v>42650</v>
      </c>
      <c r="D82" s="610">
        <v>44542</v>
      </c>
      <c r="E82" s="610">
        <v>45415</v>
      </c>
      <c r="F82" s="610">
        <v>46134</v>
      </c>
      <c r="G82" s="174">
        <v>46884</v>
      </c>
      <c r="H82" s="174">
        <v>46931</v>
      </c>
      <c r="I82" s="174">
        <v>46931</v>
      </c>
      <c r="J82" s="174">
        <v>46923</v>
      </c>
      <c r="K82" s="174">
        <v>46923</v>
      </c>
    </row>
    <row r="83" spans="1:11">
      <c r="A83" s="6" t="s">
        <v>26</v>
      </c>
      <c r="B83" s="609">
        <v>31</v>
      </c>
      <c r="C83" s="609">
        <v>31</v>
      </c>
      <c r="D83" s="613">
        <v>33</v>
      </c>
      <c r="E83" s="613">
        <v>33</v>
      </c>
      <c r="F83" s="613">
        <v>33</v>
      </c>
      <c r="G83" s="173">
        <v>35</v>
      </c>
      <c r="H83" s="173">
        <v>35</v>
      </c>
      <c r="I83" s="173">
        <v>35</v>
      </c>
      <c r="J83" s="173">
        <v>30</v>
      </c>
      <c r="K83" s="173">
        <v>30</v>
      </c>
    </row>
    <row r="84" spans="1:11">
      <c r="A84" s="608" t="s">
        <v>266</v>
      </c>
      <c r="B84" s="165">
        <f>B83*100000/B85</f>
        <v>106.3209520869774</v>
      </c>
      <c r="C84" s="165">
        <f t="shared" ref="C84" si="53">C83*100000/C85</f>
        <v>101.71271080779579</v>
      </c>
      <c r="D84" s="181">
        <f>D83*100000/D85</f>
        <v>116.20536657511093</v>
      </c>
      <c r="E84" s="181">
        <f t="shared" ref="E84:K84" si="54">E83*100000/E85</f>
        <v>111.57318186428644</v>
      </c>
      <c r="F84" s="181">
        <f t="shared" si="54"/>
        <v>107.94190762789481</v>
      </c>
      <c r="G84" s="181">
        <f t="shared" si="54"/>
        <v>111.7425451759147</v>
      </c>
      <c r="H84" s="181">
        <f t="shared" si="54"/>
        <v>107.76193848332768</v>
      </c>
      <c r="I84" s="181">
        <f t="shared" si="54"/>
        <v>107.76193848332768</v>
      </c>
      <c r="J84" s="181">
        <f t="shared" si="54"/>
        <v>92.344630159756207</v>
      </c>
      <c r="K84" s="181">
        <f t="shared" si="54"/>
        <v>92.344630159756207</v>
      </c>
    </row>
    <row r="85" spans="1:11">
      <c r="A85" s="608" t="s">
        <v>101</v>
      </c>
      <c r="B85" s="609">
        <v>29157</v>
      </c>
      <c r="C85" s="609">
        <v>30478</v>
      </c>
      <c r="D85" s="610">
        <v>28398</v>
      </c>
      <c r="E85" s="610">
        <v>29577</v>
      </c>
      <c r="F85" s="610">
        <v>30572</v>
      </c>
      <c r="G85" s="173">
        <v>31322</v>
      </c>
      <c r="H85" s="173">
        <v>32479</v>
      </c>
      <c r="I85" s="173">
        <v>32479</v>
      </c>
      <c r="J85" s="173">
        <v>32487</v>
      </c>
      <c r="K85" s="173">
        <v>32487</v>
      </c>
    </row>
    <row r="86" spans="1:11">
      <c r="A86" s="6" t="s">
        <v>27</v>
      </c>
      <c r="B86" s="609">
        <v>294</v>
      </c>
      <c r="C86" s="609">
        <v>292</v>
      </c>
      <c r="D86" s="613">
        <v>303</v>
      </c>
      <c r="E86" s="610">
        <v>306</v>
      </c>
      <c r="F86" s="610">
        <v>302</v>
      </c>
      <c r="G86" s="173">
        <v>298</v>
      </c>
      <c r="H86" s="173">
        <v>294</v>
      </c>
      <c r="I86" s="173">
        <v>294</v>
      </c>
      <c r="J86" s="173">
        <v>295</v>
      </c>
      <c r="K86" s="173">
        <v>296</v>
      </c>
    </row>
    <row r="87" spans="1:11">
      <c r="A87" s="608" t="s">
        <v>266</v>
      </c>
      <c r="B87" s="165">
        <f>B86*100000/B88</f>
        <v>352.21391604370325</v>
      </c>
      <c r="C87" s="165">
        <f t="shared" ref="C87" si="55">C86*100000/C88</f>
        <v>337.08124581534412</v>
      </c>
      <c r="D87" s="181">
        <f>D86*100000/D88</f>
        <v>350.24447758088564</v>
      </c>
      <c r="E87" s="181">
        <f t="shared" ref="E87:K87" si="56">E86*100000/E88</f>
        <v>350.30279440889268</v>
      </c>
      <c r="F87" s="181">
        <f t="shared" si="56"/>
        <v>345.34414344360715</v>
      </c>
      <c r="G87" s="181">
        <f t="shared" si="56"/>
        <v>340.49749197317152</v>
      </c>
      <c r="H87" s="181">
        <f t="shared" si="56"/>
        <v>334.31125059698439</v>
      </c>
      <c r="I87" s="181">
        <f t="shared" si="56"/>
        <v>333.63595097594191</v>
      </c>
      <c r="J87" s="181">
        <f t="shared" si="56"/>
        <v>334.87337245865166</v>
      </c>
      <c r="K87" s="181">
        <f t="shared" si="56"/>
        <v>336.02379411731317</v>
      </c>
    </row>
    <row r="88" spans="1:11">
      <c r="A88" s="608" t="s">
        <v>101</v>
      </c>
      <c r="B88" s="609">
        <v>83472</v>
      </c>
      <c r="C88" s="609">
        <v>86626</v>
      </c>
      <c r="D88" s="610">
        <v>86511</v>
      </c>
      <c r="E88" s="610">
        <v>87353</v>
      </c>
      <c r="F88" s="610">
        <v>87449</v>
      </c>
      <c r="G88" s="173">
        <v>87519</v>
      </c>
      <c r="H88" s="173">
        <v>87942</v>
      </c>
      <c r="I88" s="173">
        <v>88120</v>
      </c>
      <c r="J88" s="173">
        <v>88093</v>
      </c>
      <c r="K88" s="173">
        <v>88089</v>
      </c>
    </row>
    <row r="89" spans="1:11">
      <c r="A89" s="6" t="s">
        <v>28</v>
      </c>
      <c r="B89" s="172">
        <f t="shared" ref="B89:C89" si="57">B71+B74+B77+B80+B83+B86</f>
        <v>1064</v>
      </c>
      <c r="C89" s="172">
        <f t="shared" si="57"/>
        <v>1051</v>
      </c>
      <c r="D89" s="172">
        <f>D71+D74+D77+D80+D83+D86</f>
        <v>1023</v>
      </c>
      <c r="E89" s="172">
        <f t="shared" ref="E89:K89" si="58">E71+E74+E77+E80+E83+E86</f>
        <v>1011</v>
      </c>
      <c r="F89" s="172">
        <f t="shared" si="58"/>
        <v>999</v>
      </c>
      <c r="G89" s="172">
        <f t="shared" si="58"/>
        <v>992</v>
      </c>
      <c r="H89" s="172">
        <f t="shared" si="58"/>
        <v>981</v>
      </c>
      <c r="I89" s="172">
        <f t="shared" si="58"/>
        <v>976</v>
      </c>
      <c r="J89" s="172">
        <f t="shared" si="58"/>
        <v>971</v>
      </c>
      <c r="K89" s="172">
        <f t="shared" si="58"/>
        <v>968</v>
      </c>
    </row>
    <row r="90" spans="1:11">
      <c r="A90" s="608" t="s">
        <v>266</v>
      </c>
      <c r="B90" s="165">
        <f>B89*100000/B91</f>
        <v>263.95304414267355</v>
      </c>
      <c r="C90" s="165">
        <f>C89*100000/C91</f>
        <v>260.72805394168228</v>
      </c>
      <c r="D90" s="181">
        <f>D89*100000/D91</f>
        <v>259.50964599637246</v>
      </c>
      <c r="E90" s="181">
        <f t="shared" ref="E90:K90" si="59">E89*100000/E91</f>
        <v>253.7905412189979</v>
      </c>
      <c r="F90" s="181">
        <f t="shared" si="59"/>
        <v>249.04271867895179</v>
      </c>
      <c r="G90" s="181">
        <f t="shared" si="59"/>
        <v>245.70085425629671</v>
      </c>
      <c r="H90" s="181">
        <f t="shared" si="59"/>
        <v>241.51318721087966</v>
      </c>
      <c r="I90" s="181">
        <f t="shared" si="59"/>
        <v>238.81531941548971</v>
      </c>
      <c r="J90" s="181">
        <f t="shared" si="59"/>
        <v>236.8766436214072</v>
      </c>
      <c r="K90" s="181">
        <f t="shared" si="59"/>
        <v>235.10096226240958</v>
      </c>
    </row>
    <row r="91" spans="1:11">
      <c r="A91" s="608" t="s">
        <v>101</v>
      </c>
      <c r="B91" s="610">
        <v>403102</v>
      </c>
      <c r="C91" s="610">
        <v>403102</v>
      </c>
      <c r="D91" s="610">
        <v>394205</v>
      </c>
      <c r="E91" s="610">
        <v>398360</v>
      </c>
      <c r="F91" s="610">
        <v>401136</v>
      </c>
      <c r="G91" s="610">
        <v>403743</v>
      </c>
      <c r="H91" s="610">
        <v>406189</v>
      </c>
      <c r="I91" s="610">
        <v>408684</v>
      </c>
      <c r="J91" s="610">
        <v>409918</v>
      </c>
      <c r="K91" s="610">
        <v>411738</v>
      </c>
    </row>
    <row r="92" spans="1:11">
      <c r="A92" s="6" t="s">
        <v>29</v>
      </c>
      <c r="B92" s="172">
        <f>B68+B89</f>
        <v>2194</v>
      </c>
      <c r="C92" s="172">
        <f t="shared" ref="C92:K92" si="60">C68+C89</f>
        <v>1965</v>
      </c>
      <c r="D92" s="172">
        <f t="shared" si="60"/>
        <v>1958</v>
      </c>
      <c r="E92" s="172">
        <f t="shared" si="60"/>
        <v>1954</v>
      </c>
      <c r="F92" s="172">
        <f t="shared" si="60"/>
        <v>1931</v>
      </c>
      <c r="G92" s="172">
        <f t="shared" si="60"/>
        <v>1898</v>
      </c>
      <c r="H92" s="172">
        <f t="shared" si="60"/>
        <v>1874</v>
      </c>
      <c r="I92" s="172">
        <f t="shared" si="60"/>
        <v>1867</v>
      </c>
      <c r="J92" s="172">
        <f t="shared" si="60"/>
        <v>1842</v>
      </c>
      <c r="K92" s="172">
        <f t="shared" si="60"/>
        <v>1825</v>
      </c>
    </row>
    <row r="93" spans="1:11">
      <c r="A93" s="4" t="s">
        <v>101</v>
      </c>
      <c r="B93" s="162">
        <v>971391</v>
      </c>
      <c r="C93" s="162">
        <v>971391</v>
      </c>
      <c r="D93" s="163">
        <v>971700</v>
      </c>
      <c r="E93" s="163">
        <v>970300</v>
      </c>
      <c r="F93" s="163">
        <v>968200</v>
      </c>
      <c r="G93" s="163">
        <v>965800</v>
      </c>
      <c r="H93" s="163">
        <v>963000</v>
      </c>
      <c r="I93" s="163">
        <v>959800</v>
      </c>
      <c r="J93" s="163">
        <v>956300</v>
      </c>
      <c r="K93" s="163">
        <v>952500</v>
      </c>
    </row>
    <row r="94" spans="1:11" ht="28.5" customHeight="1">
      <c r="A94" s="186" t="s">
        <v>276</v>
      </c>
      <c r="B94" s="165">
        <v>227.2</v>
      </c>
      <c r="C94" s="616">
        <f t="shared" ref="C94" si="61">C95*100000/C93</f>
        <v>206.91976763218929</v>
      </c>
      <c r="D94" s="165">
        <f>D95*100000/D93</f>
        <v>205.00154368632295</v>
      </c>
      <c r="E94" s="165">
        <f t="shared" ref="E94:K94" si="62">E95*100000/E93</f>
        <v>204.98814799546531</v>
      </c>
      <c r="F94" s="165">
        <f t="shared" si="62"/>
        <v>202.95393513736832</v>
      </c>
      <c r="G94" s="165">
        <f t="shared" si="62"/>
        <v>200.0414164423276</v>
      </c>
      <c r="H94" s="165">
        <f t="shared" si="62"/>
        <v>198.02699896157841</v>
      </c>
      <c r="I94" s="165">
        <f t="shared" si="62"/>
        <v>197.95790789747863</v>
      </c>
      <c r="J94" s="165">
        <f t="shared" si="62"/>
        <v>195.96360974589564</v>
      </c>
      <c r="K94" s="165">
        <f t="shared" si="62"/>
        <v>194.96062992125985</v>
      </c>
    </row>
    <row r="95" spans="1:11">
      <c r="A95" s="178" t="s">
        <v>267</v>
      </c>
      <c r="B95" s="615">
        <v>2207</v>
      </c>
      <c r="C95" s="615">
        <v>2010</v>
      </c>
      <c r="D95" s="179">
        <v>1992</v>
      </c>
      <c r="E95" s="179">
        <v>1989</v>
      </c>
      <c r="F95" s="179">
        <v>1965</v>
      </c>
      <c r="G95" s="179">
        <v>1932</v>
      </c>
      <c r="H95" s="179">
        <v>1907</v>
      </c>
      <c r="I95" s="179">
        <v>1900</v>
      </c>
      <c r="J95" s="179">
        <v>1874</v>
      </c>
      <c r="K95" s="179">
        <v>1857</v>
      </c>
    </row>
    <row r="96" spans="1:11">
      <c r="C96" s="1">
        <v>205.5</v>
      </c>
    </row>
    <row r="97" spans="2:11">
      <c r="B97" s="160"/>
      <c r="C97" s="160"/>
      <c r="D97" s="160"/>
      <c r="E97" s="160"/>
      <c r="F97" s="160"/>
      <c r="G97" s="160"/>
      <c r="H97" s="160"/>
      <c r="I97" s="160"/>
      <c r="J97" s="160"/>
      <c r="K97" s="160"/>
    </row>
  </sheetData>
  <mergeCells count="3">
    <mergeCell ref="B1:K1"/>
    <mergeCell ref="B3:C3"/>
    <mergeCell ref="D3:K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80" zoomScaleNormal="80" workbookViewId="0">
      <selection activeCell="L40" sqref="L40"/>
    </sheetView>
  </sheetViews>
  <sheetFormatPr defaultRowHeight="15"/>
  <cols>
    <col min="1" max="1" width="7.28515625" bestFit="1" customWidth="1"/>
    <col min="2" max="2" width="26.140625" customWidth="1"/>
  </cols>
  <sheetData>
    <row r="1" spans="1:14" ht="15.75">
      <c r="D1" s="836" t="s">
        <v>102</v>
      </c>
      <c r="E1" s="836"/>
    </row>
    <row r="2" spans="1:14" ht="15.75">
      <c r="D2" s="12" t="s">
        <v>103</v>
      </c>
    </row>
    <row r="3" spans="1:14" ht="15.75">
      <c r="D3" s="13" t="s">
        <v>104</v>
      </c>
    </row>
    <row r="4" spans="1:14" ht="16.5" thickBot="1">
      <c r="D4" s="13" t="s">
        <v>105</v>
      </c>
    </row>
    <row r="5" spans="1:14" ht="47.25">
      <c r="A5" s="832" t="s">
        <v>106</v>
      </c>
      <c r="B5" s="21" t="s">
        <v>107</v>
      </c>
      <c r="C5" s="834" t="s">
        <v>191</v>
      </c>
      <c r="D5" s="835"/>
      <c r="E5" s="835"/>
      <c r="F5" s="835"/>
      <c r="G5" s="835"/>
      <c r="H5" s="835"/>
      <c r="I5" s="835"/>
      <c r="J5" s="835"/>
      <c r="K5" s="835"/>
      <c r="L5" s="835"/>
      <c r="M5" s="754"/>
      <c r="N5" s="746"/>
    </row>
    <row r="6" spans="1:14" ht="15.75">
      <c r="A6" s="833"/>
      <c r="B6" s="447"/>
      <c r="C6" s="448">
        <v>2011</v>
      </c>
      <c r="D6" s="448">
        <v>2012</v>
      </c>
      <c r="E6" s="448">
        <v>2013</v>
      </c>
      <c r="F6" s="448">
        <v>2014</v>
      </c>
      <c r="G6" s="448">
        <v>2015</v>
      </c>
      <c r="H6" s="448">
        <v>2016</v>
      </c>
      <c r="I6" s="448">
        <v>2017</v>
      </c>
      <c r="J6" s="448">
        <v>2018</v>
      </c>
      <c r="K6" s="448">
        <v>2019</v>
      </c>
      <c r="L6" s="448">
        <v>2020</v>
      </c>
      <c r="M6" s="746"/>
      <c r="N6" s="746"/>
    </row>
    <row r="7" spans="1:14" ht="42.75" customHeight="1">
      <c r="A7" s="830" t="s">
        <v>192</v>
      </c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31"/>
      <c r="M7" s="754"/>
      <c r="N7" s="746"/>
    </row>
    <row r="8" spans="1:14" ht="37.5" customHeight="1">
      <c r="A8" s="830" t="s">
        <v>193</v>
      </c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31"/>
      <c r="M8" s="754"/>
      <c r="N8" s="746"/>
    </row>
    <row r="9" spans="1:14" ht="44.25" customHeight="1" thickBot="1">
      <c r="A9" s="450"/>
      <c r="B9" s="451" t="s">
        <v>110</v>
      </c>
      <c r="C9" s="409">
        <v>2011</v>
      </c>
      <c r="D9" s="409">
        <v>2012</v>
      </c>
      <c r="E9" s="409">
        <v>2013</v>
      </c>
      <c r="F9" s="409">
        <v>2014</v>
      </c>
      <c r="G9" s="409">
        <v>2015</v>
      </c>
      <c r="H9" s="409">
        <v>2016</v>
      </c>
      <c r="I9" s="409">
        <v>2017</v>
      </c>
      <c r="J9" s="409">
        <v>2018</v>
      </c>
      <c r="K9" s="409">
        <v>2019</v>
      </c>
      <c r="L9" s="409">
        <v>2020</v>
      </c>
      <c r="M9" s="746"/>
      <c r="N9" s="746"/>
    </row>
    <row r="10" spans="1:14" ht="18.75">
      <c r="A10" s="17">
        <v>1</v>
      </c>
      <c r="B10" s="54" t="s">
        <v>0</v>
      </c>
      <c r="C10" s="17">
        <v>55.1</v>
      </c>
      <c r="D10" s="17">
        <v>55</v>
      </c>
      <c r="E10" s="17">
        <v>55</v>
      </c>
      <c r="F10" s="17">
        <v>55</v>
      </c>
      <c r="G10" s="17">
        <v>55.3</v>
      </c>
      <c r="H10" s="17">
        <v>55.6</v>
      </c>
      <c r="I10" s="17">
        <v>55.7</v>
      </c>
      <c r="J10" s="17">
        <v>55.7</v>
      </c>
      <c r="K10" s="17">
        <v>55.9</v>
      </c>
      <c r="L10" s="17">
        <v>56</v>
      </c>
      <c r="M10" s="746"/>
      <c r="N10" s="746"/>
    </row>
    <row r="11" spans="1:14" ht="18.75">
      <c r="A11" s="17">
        <v>2</v>
      </c>
      <c r="B11" s="54" t="s">
        <v>1</v>
      </c>
      <c r="C11" s="17">
        <v>39.6</v>
      </c>
      <c r="D11" s="17">
        <v>46.5</v>
      </c>
      <c r="E11" s="17">
        <v>47</v>
      </c>
      <c r="F11" s="17">
        <v>47.2</v>
      </c>
      <c r="G11" s="17">
        <v>47.2</v>
      </c>
      <c r="H11" s="17">
        <v>47.3</v>
      </c>
      <c r="I11" s="17">
        <v>48</v>
      </c>
      <c r="J11" s="17">
        <v>48.5</v>
      </c>
      <c r="K11" s="17">
        <v>48.5</v>
      </c>
      <c r="L11" s="52">
        <v>50</v>
      </c>
      <c r="M11" s="746"/>
      <c r="N11" s="746"/>
    </row>
    <row r="12" spans="1:14" ht="18.75">
      <c r="A12" s="17">
        <v>3</v>
      </c>
      <c r="B12" s="54" t="s">
        <v>2</v>
      </c>
      <c r="C12" s="17">
        <v>52.5</v>
      </c>
      <c r="D12" s="17">
        <v>53.9</v>
      </c>
      <c r="E12" s="17">
        <v>54.2</v>
      </c>
      <c r="F12" s="17">
        <v>54.2</v>
      </c>
      <c r="G12" s="17">
        <v>54.2</v>
      </c>
      <c r="H12" s="17">
        <v>54.5</v>
      </c>
      <c r="I12" s="17">
        <v>55</v>
      </c>
      <c r="J12" s="17">
        <v>55</v>
      </c>
      <c r="K12" s="17">
        <v>55</v>
      </c>
      <c r="L12" s="17">
        <v>55</v>
      </c>
      <c r="M12" s="746"/>
      <c r="N12" s="746"/>
    </row>
    <row r="13" spans="1:14" ht="18.75">
      <c r="A13" s="19">
        <v>4</v>
      </c>
      <c r="B13" s="54" t="s">
        <v>3</v>
      </c>
      <c r="C13" s="17">
        <v>54.7</v>
      </c>
      <c r="D13" s="17">
        <v>53.9</v>
      </c>
      <c r="E13" s="17">
        <v>55.5</v>
      </c>
      <c r="F13" s="17">
        <v>56</v>
      </c>
      <c r="G13" s="17">
        <v>56.5</v>
      </c>
      <c r="H13" s="17">
        <v>56.6</v>
      </c>
      <c r="I13" s="17">
        <v>57</v>
      </c>
      <c r="J13" s="17">
        <v>57</v>
      </c>
      <c r="K13" s="17">
        <v>57</v>
      </c>
      <c r="L13" s="17">
        <v>57</v>
      </c>
      <c r="M13" s="746"/>
      <c r="N13" s="746"/>
    </row>
    <row r="14" spans="1:14" ht="18.75">
      <c r="A14" s="19">
        <v>5</v>
      </c>
      <c r="B14" s="54" t="s">
        <v>4</v>
      </c>
      <c r="C14" s="17">
        <v>48.2</v>
      </c>
      <c r="D14" s="17">
        <v>54.9</v>
      </c>
      <c r="E14" s="17">
        <v>52</v>
      </c>
      <c r="F14" s="17">
        <v>52</v>
      </c>
      <c r="G14" s="17">
        <v>52.5</v>
      </c>
      <c r="H14" s="17">
        <v>52.8</v>
      </c>
      <c r="I14" s="17">
        <v>53</v>
      </c>
      <c r="J14" s="17">
        <v>53</v>
      </c>
      <c r="K14" s="17">
        <v>53</v>
      </c>
      <c r="L14" s="17">
        <v>53</v>
      </c>
      <c r="M14" s="746"/>
      <c r="N14" s="746"/>
    </row>
    <row r="15" spans="1:14" ht="18.75">
      <c r="A15" s="19">
        <v>6</v>
      </c>
      <c r="B15" s="54" t="s">
        <v>5</v>
      </c>
      <c r="C15" s="17">
        <v>50.9</v>
      </c>
      <c r="D15" s="17">
        <v>51.5</v>
      </c>
      <c r="E15" s="17">
        <v>51.5</v>
      </c>
      <c r="F15" s="17">
        <v>51.5</v>
      </c>
      <c r="G15" s="17">
        <v>52</v>
      </c>
      <c r="H15" s="17">
        <v>52.1</v>
      </c>
      <c r="I15" s="17">
        <v>52.5</v>
      </c>
      <c r="J15" s="17">
        <v>52.5</v>
      </c>
      <c r="K15" s="17">
        <v>53</v>
      </c>
      <c r="L15" s="17">
        <v>53</v>
      </c>
      <c r="M15" s="746"/>
      <c r="N15" s="746"/>
    </row>
    <row r="16" spans="1:14" ht="18.75">
      <c r="A16" s="19">
        <v>7</v>
      </c>
      <c r="B16" s="54" t="s">
        <v>6</v>
      </c>
      <c r="C16" s="17">
        <v>54.6</v>
      </c>
      <c r="D16" s="17">
        <v>51.5</v>
      </c>
      <c r="E16" s="17">
        <v>52.3</v>
      </c>
      <c r="F16" s="17">
        <v>52.3</v>
      </c>
      <c r="G16" s="17">
        <v>52.5</v>
      </c>
      <c r="H16" s="17">
        <v>52.6</v>
      </c>
      <c r="I16" s="17">
        <v>53</v>
      </c>
      <c r="J16" s="17">
        <v>53</v>
      </c>
      <c r="K16" s="17">
        <v>53</v>
      </c>
      <c r="L16" s="17">
        <v>53</v>
      </c>
      <c r="M16" s="746"/>
      <c r="N16" s="746"/>
    </row>
    <row r="17" spans="1:14" ht="18.75">
      <c r="A17" s="19">
        <v>8</v>
      </c>
      <c r="B17" s="54" t="s">
        <v>8</v>
      </c>
      <c r="C17" s="17">
        <v>47.7</v>
      </c>
      <c r="D17" s="17">
        <v>50.5</v>
      </c>
      <c r="E17" s="17">
        <v>50.5</v>
      </c>
      <c r="F17" s="17">
        <v>50.8</v>
      </c>
      <c r="G17" s="17">
        <v>50.8</v>
      </c>
      <c r="H17" s="17">
        <v>51.1</v>
      </c>
      <c r="I17" s="17">
        <v>51.5</v>
      </c>
      <c r="J17" s="17">
        <v>52</v>
      </c>
      <c r="K17" s="17">
        <v>52</v>
      </c>
      <c r="L17" s="52">
        <v>52.4</v>
      </c>
      <c r="M17" s="746"/>
      <c r="N17" s="746"/>
    </row>
    <row r="18" spans="1:14" ht="18.75">
      <c r="A18" s="19">
        <v>9</v>
      </c>
      <c r="B18" s="55" t="s">
        <v>9</v>
      </c>
      <c r="C18" s="17">
        <v>57.9</v>
      </c>
      <c r="D18" s="17">
        <v>52.3</v>
      </c>
      <c r="E18" s="17">
        <v>52.5</v>
      </c>
      <c r="F18" s="17">
        <v>52.8</v>
      </c>
      <c r="G18" s="17">
        <v>52.8</v>
      </c>
      <c r="H18" s="17">
        <v>52.9</v>
      </c>
      <c r="I18" s="17">
        <v>53</v>
      </c>
      <c r="J18" s="17">
        <v>53</v>
      </c>
      <c r="K18" s="17">
        <v>53</v>
      </c>
      <c r="L18" s="17">
        <v>53</v>
      </c>
      <c r="M18" s="746"/>
      <c r="N18" s="746"/>
    </row>
    <row r="19" spans="1:14" ht="18.75">
      <c r="A19" s="17">
        <v>10</v>
      </c>
      <c r="B19" s="54" t="s">
        <v>10</v>
      </c>
      <c r="C19" s="17">
        <v>46.4</v>
      </c>
      <c r="D19" s="17">
        <v>52.2</v>
      </c>
      <c r="E19" s="17">
        <v>52.3</v>
      </c>
      <c r="F19" s="17">
        <v>52.3</v>
      </c>
      <c r="G19" s="17">
        <v>52.3</v>
      </c>
      <c r="H19" s="17">
        <v>52.4</v>
      </c>
      <c r="I19" s="17">
        <v>52.5</v>
      </c>
      <c r="J19" s="17">
        <v>52.5</v>
      </c>
      <c r="K19" s="17">
        <v>52.7</v>
      </c>
      <c r="L19" s="17">
        <v>53</v>
      </c>
      <c r="M19" s="746"/>
      <c r="N19" s="746"/>
    </row>
    <row r="20" spans="1:14" ht="18.75">
      <c r="A20" s="17">
        <v>11</v>
      </c>
      <c r="B20" s="54" t="s">
        <v>11</v>
      </c>
      <c r="C20" s="17">
        <v>51.9</v>
      </c>
      <c r="D20" s="17">
        <v>51.2</v>
      </c>
      <c r="E20" s="17">
        <v>51.5</v>
      </c>
      <c r="F20" s="17">
        <v>51.5</v>
      </c>
      <c r="G20" s="17">
        <v>51.5</v>
      </c>
      <c r="H20" s="17">
        <v>51.8</v>
      </c>
      <c r="I20" s="17">
        <v>52</v>
      </c>
      <c r="J20" s="17">
        <v>52</v>
      </c>
      <c r="K20" s="17">
        <v>52</v>
      </c>
      <c r="L20" s="17">
        <v>52.4</v>
      </c>
      <c r="M20" s="746"/>
      <c r="N20" s="746"/>
    </row>
    <row r="21" spans="1:14" ht="18.75">
      <c r="A21" s="17">
        <v>12</v>
      </c>
      <c r="B21" s="54" t="s">
        <v>13</v>
      </c>
      <c r="C21" s="17">
        <v>45.4</v>
      </c>
      <c r="D21" s="17">
        <v>54.3</v>
      </c>
      <c r="E21" s="17">
        <v>51</v>
      </c>
      <c r="F21" s="17">
        <v>51</v>
      </c>
      <c r="G21" s="17">
        <v>51.3</v>
      </c>
      <c r="H21" s="17">
        <v>51.4</v>
      </c>
      <c r="I21" s="17">
        <v>51.7</v>
      </c>
      <c r="J21" s="17">
        <v>51.7</v>
      </c>
      <c r="K21" s="17">
        <v>52</v>
      </c>
      <c r="L21" s="17">
        <v>52.4</v>
      </c>
      <c r="M21" s="746"/>
      <c r="N21" s="746"/>
    </row>
    <row r="22" spans="1:14" ht="18.75">
      <c r="A22" s="17">
        <v>13</v>
      </c>
      <c r="B22" s="54" t="s">
        <v>14</v>
      </c>
      <c r="C22" s="17">
        <v>50</v>
      </c>
      <c r="D22" s="17">
        <v>51.7</v>
      </c>
      <c r="E22" s="17">
        <v>52</v>
      </c>
      <c r="F22" s="17">
        <v>52</v>
      </c>
      <c r="G22" s="17">
        <v>52.1</v>
      </c>
      <c r="H22" s="17">
        <v>52.2</v>
      </c>
      <c r="I22" s="17">
        <v>52.3</v>
      </c>
      <c r="J22" s="17">
        <v>52.5</v>
      </c>
      <c r="K22" s="17">
        <v>52.5</v>
      </c>
      <c r="L22" s="17">
        <v>52.5</v>
      </c>
      <c r="M22" s="746"/>
      <c r="N22" s="746"/>
    </row>
    <row r="23" spans="1:14" ht="18.75">
      <c r="A23" s="17">
        <v>14</v>
      </c>
      <c r="B23" s="54" t="s">
        <v>15</v>
      </c>
      <c r="C23" s="17">
        <v>52.1</v>
      </c>
      <c r="D23" s="17">
        <v>50.5</v>
      </c>
      <c r="E23" s="17">
        <v>50.5</v>
      </c>
      <c r="F23" s="17">
        <v>50.8</v>
      </c>
      <c r="G23" s="17">
        <v>50.8</v>
      </c>
      <c r="H23" s="17">
        <v>50.9</v>
      </c>
      <c r="I23" s="17">
        <v>51</v>
      </c>
      <c r="J23" s="17">
        <v>51</v>
      </c>
      <c r="K23" s="17">
        <v>51.5</v>
      </c>
      <c r="L23" s="17">
        <v>52.4</v>
      </c>
      <c r="M23" s="746"/>
      <c r="N23" s="746"/>
    </row>
    <row r="24" spans="1:14" ht="18.75">
      <c r="A24" s="17">
        <v>15</v>
      </c>
      <c r="B24" s="54" t="s">
        <v>16</v>
      </c>
      <c r="C24" s="17">
        <v>48.2</v>
      </c>
      <c r="D24" s="17">
        <v>51.7</v>
      </c>
      <c r="E24" s="17">
        <v>52</v>
      </c>
      <c r="F24" s="17">
        <v>52</v>
      </c>
      <c r="G24" s="17">
        <v>52</v>
      </c>
      <c r="H24" s="17">
        <v>52.2</v>
      </c>
      <c r="I24" s="17">
        <v>52.5</v>
      </c>
      <c r="J24" s="17">
        <v>52.5</v>
      </c>
      <c r="K24" s="17">
        <v>52.5</v>
      </c>
      <c r="L24" s="52">
        <v>52.5</v>
      </c>
      <c r="M24" s="746"/>
      <c r="N24" s="746"/>
    </row>
    <row r="25" spans="1:14" ht="18.75">
      <c r="A25" s="17">
        <v>16</v>
      </c>
      <c r="B25" s="54" t="s">
        <v>17</v>
      </c>
      <c r="C25" s="17">
        <v>44.9</v>
      </c>
      <c r="D25" s="17">
        <v>51.8</v>
      </c>
      <c r="E25" s="17">
        <v>52</v>
      </c>
      <c r="F25" s="17">
        <v>52</v>
      </c>
      <c r="G25" s="17">
        <v>52.5</v>
      </c>
      <c r="H25" s="17">
        <v>52.6</v>
      </c>
      <c r="I25" s="17">
        <v>52.8</v>
      </c>
      <c r="J25" s="17">
        <v>53</v>
      </c>
      <c r="K25" s="17">
        <v>53</v>
      </c>
      <c r="L25" s="52">
        <v>53</v>
      </c>
      <c r="M25" s="746"/>
      <c r="N25" s="746"/>
    </row>
    <row r="26" spans="1:14" ht="18.75">
      <c r="A26" s="17">
        <v>17</v>
      </c>
      <c r="B26" s="54" t="s">
        <v>19</v>
      </c>
      <c r="C26" s="17">
        <v>38.1</v>
      </c>
      <c r="D26" s="17">
        <v>53.8</v>
      </c>
      <c r="E26" s="17">
        <v>51.5</v>
      </c>
      <c r="F26" s="17">
        <v>51.5</v>
      </c>
      <c r="G26" s="17">
        <v>51.5</v>
      </c>
      <c r="H26" s="17">
        <v>51.7</v>
      </c>
      <c r="I26" s="17">
        <v>51.8</v>
      </c>
      <c r="J26" s="17">
        <v>52</v>
      </c>
      <c r="K26" s="17">
        <v>52</v>
      </c>
      <c r="L26" s="17">
        <v>52.4</v>
      </c>
      <c r="M26" s="746"/>
      <c r="N26" s="746"/>
    </row>
    <row r="27" spans="1:14" ht="18.75">
      <c r="A27" s="17">
        <v>18</v>
      </c>
      <c r="B27" s="54" t="s">
        <v>7</v>
      </c>
      <c r="C27" s="17">
        <v>35.6</v>
      </c>
      <c r="D27" s="17">
        <v>34.200000000000003</v>
      </c>
      <c r="E27" s="17">
        <v>37.5</v>
      </c>
      <c r="F27" s="17">
        <v>38</v>
      </c>
      <c r="G27" s="17">
        <v>38</v>
      </c>
      <c r="H27" s="17">
        <v>40</v>
      </c>
      <c r="I27" s="17">
        <v>41</v>
      </c>
      <c r="J27" s="17">
        <v>43</v>
      </c>
      <c r="K27" s="17">
        <v>45</v>
      </c>
      <c r="L27" s="52">
        <v>50</v>
      </c>
      <c r="M27" s="746"/>
      <c r="N27" s="746"/>
    </row>
    <row r="28" spans="1:14" ht="18.75">
      <c r="A28" s="17">
        <v>19</v>
      </c>
      <c r="B28" s="54" t="s">
        <v>20</v>
      </c>
      <c r="C28" s="17">
        <v>48.5</v>
      </c>
      <c r="D28" s="17">
        <v>52.8</v>
      </c>
      <c r="E28" s="17">
        <v>52.8</v>
      </c>
      <c r="F28" s="17">
        <v>52.8</v>
      </c>
      <c r="G28" s="17">
        <v>53</v>
      </c>
      <c r="H28" s="17">
        <v>53.1</v>
      </c>
      <c r="I28" s="17">
        <v>53.5</v>
      </c>
      <c r="J28" s="17">
        <v>53.5</v>
      </c>
      <c r="K28" s="17">
        <v>53.5</v>
      </c>
      <c r="L28" s="17">
        <v>53.5</v>
      </c>
      <c r="M28" s="746"/>
      <c r="N28" s="746"/>
    </row>
    <row r="29" spans="1:14" ht="18.75">
      <c r="A29" s="17">
        <v>20</v>
      </c>
      <c r="B29" s="54" t="s">
        <v>18</v>
      </c>
      <c r="C29" s="17">
        <v>42.6</v>
      </c>
      <c r="D29" s="17">
        <v>51.2</v>
      </c>
      <c r="E29" s="17">
        <v>51.5</v>
      </c>
      <c r="F29" s="17">
        <v>51.5</v>
      </c>
      <c r="G29" s="17">
        <v>51.8</v>
      </c>
      <c r="H29" s="17">
        <v>51.9</v>
      </c>
      <c r="I29" s="17">
        <v>52</v>
      </c>
      <c r="J29" s="17">
        <v>52</v>
      </c>
      <c r="K29" s="17">
        <v>52</v>
      </c>
      <c r="L29" s="17">
        <v>53</v>
      </c>
      <c r="M29" s="746"/>
      <c r="N29" s="746"/>
    </row>
    <row r="30" spans="1:14" ht="18.75">
      <c r="A30" s="17">
        <v>21</v>
      </c>
      <c r="B30" s="54" t="s">
        <v>12</v>
      </c>
      <c r="C30" s="17">
        <v>43.7</v>
      </c>
      <c r="D30" s="17">
        <v>41.6</v>
      </c>
      <c r="E30" s="17">
        <v>43.2</v>
      </c>
      <c r="F30" s="17">
        <v>43.2</v>
      </c>
      <c r="G30" s="17">
        <v>43.5</v>
      </c>
      <c r="H30" s="17">
        <v>43.9</v>
      </c>
      <c r="I30" s="17">
        <v>44</v>
      </c>
      <c r="J30" s="17">
        <v>45</v>
      </c>
      <c r="K30" s="17">
        <v>45</v>
      </c>
      <c r="L30" s="17">
        <v>50</v>
      </c>
      <c r="M30" s="746"/>
      <c r="N30" s="746"/>
    </row>
    <row r="31" spans="1:14" ht="18.75">
      <c r="A31" s="19">
        <v>22</v>
      </c>
      <c r="B31" s="54" t="s">
        <v>113</v>
      </c>
      <c r="C31" s="17">
        <v>47.9</v>
      </c>
      <c r="D31" s="17">
        <v>48.8</v>
      </c>
      <c r="E31" s="17">
        <v>49.3</v>
      </c>
      <c r="F31" s="17">
        <v>49.3</v>
      </c>
      <c r="G31" s="17">
        <v>49.5</v>
      </c>
      <c r="H31" s="17">
        <v>49.6</v>
      </c>
      <c r="I31" s="17">
        <v>50</v>
      </c>
      <c r="J31" s="17">
        <v>50</v>
      </c>
      <c r="K31" s="17">
        <v>51</v>
      </c>
      <c r="L31" s="17">
        <v>52.4</v>
      </c>
      <c r="M31" s="746"/>
      <c r="N31" s="746"/>
    </row>
    <row r="32" spans="1:14" ht="18.75">
      <c r="A32" s="17">
        <v>23</v>
      </c>
      <c r="B32" s="54" t="s">
        <v>114</v>
      </c>
      <c r="C32" s="17">
        <v>50.2</v>
      </c>
      <c r="D32" s="17">
        <v>53.6</v>
      </c>
      <c r="E32" s="17">
        <v>54</v>
      </c>
      <c r="F32" s="17">
        <v>54</v>
      </c>
      <c r="G32" s="17">
        <v>54.2</v>
      </c>
      <c r="H32" s="17">
        <v>54.3</v>
      </c>
      <c r="I32" s="17">
        <v>54.5</v>
      </c>
      <c r="J32" s="17">
        <v>54.5</v>
      </c>
      <c r="K32" s="17">
        <v>54.5</v>
      </c>
      <c r="L32" s="17">
        <v>54.5</v>
      </c>
      <c r="M32" s="746"/>
      <c r="N32" s="746"/>
    </row>
    <row r="33" spans="1:14" ht="18.75">
      <c r="A33" s="17">
        <v>24</v>
      </c>
      <c r="B33" s="54" t="s">
        <v>115</v>
      </c>
      <c r="C33" s="17">
        <v>50.5</v>
      </c>
      <c r="D33" s="17">
        <v>50.3</v>
      </c>
      <c r="E33" s="17">
        <v>50.5</v>
      </c>
      <c r="F33" s="17">
        <v>50.5</v>
      </c>
      <c r="G33" s="17">
        <v>50.8</v>
      </c>
      <c r="H33" s="17">
        <v>50.9</v>
      </c>
      <c r="I33" s="17">
        <v>51</v>
      </c>
      <c r="J33" s="17">
        <v>51</v>
      </c>
      <c r="K33" s="17">
        <v>51</v>
      </c>
      <c r="L33" s="17">
        <v>52.4</v>
      </c>
      <c r="M33" s="746"/>
      <c r="N33" s="746"/>
    </row>
    <row r="34" spans="1:14" ht="18.75">
      <c r="A34" s="17">
        <v>25</v>
      </c>
      <c r="B34" s="54" t="s">
        <v>116</v>
      </c>
      <c r="C34" s="17">
        <v>49.9</v>
      </c>
      <c r="D34" s="17">
        <v>49.4</v>
      </c>
      <c r="E34" s="17">
        <v>50</v>
      </c>
      <c r="F34" s="17">
        <v>50</v>
      </c>
      <c r="G34" s="17">
        <v>50</v>
      </c>
      <c r="H34" s="17">
        <v>50.8</v>
      </c>
      <c r="I34" s="17">
        <v>51</v>
      </c>
      <c r="J34" s="17">
        <v>51</v>
      </c>
      <c r="K34" s="17">
        <v>51.5</v>
      </c>
      <c r="L34" s="17">
        <v>52.4</v>
      </c>
      <c r="M34" s="746"/>
      <c r="N34" s="746"/>
    </row>
    <row r="35" spans="1:14" ht="18.75">
      <c r="A35" s="17">
        <v>26</v>
      </c>
      <c r="B35" s="54" t="s">
        <v>117</v>
      </c>
      <c r="C35" s="17">
        <v>43.5</v>
      </c>
      <c r="D35" s="17">
        <v>50.8</v>
      </c>
      <c r="E35" s="17">
        <v>51.5</v>
      </c>
      <c r="F35" s="17">
        <v>51.5</v>
      </c>
      <c r="G35" s="17">
        <v>51.8</v>
      </c>
      <c r="H35" s="17">
        <v>51.8</v>
      </c>
      <c r="I35" s="17">
        <v>52</v>
      </c>
      <c r="J35" s="17">
        <v>52</v>
      </c>
      <c r="K35" s="17">
        <v>51.5</v>
      </c>
      <c r="L35" s="17">
        <v>52.4</v>
      </c>
      <c r="M35" s="746"/>
      <c r="N35" s="746"/>
    </row>
    <row r="36" spans="1:14" ht="18.75">
      <c r="A36" s="17">
        <v>27</v>
      </c>
      <c r="B36" s="54" t="s">
        <v>118</v>
      </c>
      <c r="C36" s="17">
        <v>50.9</v>
      </c>
      <c r="D36" s="17">
        <v>51</v>
      </c>
      <c r="E36" s="17">
        <v>51</v>
      </c>
      <c r="F36" s="17">
        <v>51</v>
      </c>
      <c r="G36" s="17">
        <v>51.5</v>
      </c>
      <c r="H36" s="17">
        <v>51.5</v>
      </c>
      <c r="I36" s="17">
        <v>51.5</v>
      </c>
      <c r="J36" s="17">
        <v>52</v>
      </c>
      <c r="K36" s="17">
        <v>52</v>
      </c>
      <c r="L36" s="17">
        <v>52.4</v>
      </c>
      <c r="M36" s="746"/>
      <c r="N36" s="746"/>
    </row>
    <row r="37" spans="1:14" ht="48.75" customHeight="1" thickBot="1">
      <c r="A37" s="837" t="s">
        <v>195</v>
      </c>
      <c r="B37" s="838"/>
      <c r="C37" s="61">
        <v>50.4</v>
      </c>
      <c r="D37" s="61">
        <v>50.7</v>
      </c>
      <c r="E37" s="53">
        <v>50.9</v>
      </c>
      <c r="F37" s="53">
        <v>51</v>
      </c>
      <c r="G37" s="53">
        <v>51.2</v>
      </c>
      <c r="H37" s="636">
        <v>51.5</v>
      </c>
      <c r="I37" s="53">
        <v>51.7</v>
      </c>
      <c r="J37" s="53">
        <v>51.9</v>
      </c>
      <c r="K37" s="53">
        <v>52</v>
      </c>
      <c r="L37" s="53">
        <v>52.4</v>
      </c>
      <c r="M37" s="746"/>
      <c r="N37" s="746"/>
    </row>
    <row r="38" spans="1:14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753"/>
      <c r="N38" s="753"/>
    </row>
    <row r="39" spans="1:14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753"/>
      <c r="N39" s="753"/>
    </row>
    <row r="40" spans="1:14">
      <c r="D40">
        <f t="shared" ref="D40:G40" si="0">AVERAGE(D10:D36)</f>
        <v>50.774074074074072</v>
      </c>
      <c r="E40">
        <f t="shared" si="0"/>
        <v>50.911111111111104</v>
      </c>
      <c r="F40">
        <f t="shared" si="0"/>
        <v>50.98888888888888</v>
      </c>
      <c r="G40">
        <f t="shared" si="0"/>
        <v>51.181481481481477</v>
      </c>
      <c r="H40">
        <f>AVERAGE(H10:H36)</f>
        <v>51.425925925925931</v>
      </c>
      <c r="I40">
        <f t="shared" ref="I40:L40" si="1">AVERAGE(I10:I36)</f>
        <v>51.696296296296296</v>
      </c>
      <c r="J40">
        <f t="shared" si="1"/>
        <v>51.885185185185186</v>
      </c>
      <c r="K40">
        <f t="shared" si="1"/>
        <v>52.059259259259257</v>
      </c>
      <c r="L40">
        <f t="shared" si="1"/>
        <v>52.814814814814831</v>
      </c>
    </row>
  </sheetData>
  <mergeCells count="40">
    <mergeCell ref="D1:E1"/>
    <mergeCell ref="M37:N37"/>
    <mergeCell ref="M38:N39"/>
    <mergeCell ref="A37:B37"/>
    <mergeCell ref="M36:N36"/>
    <mergeCell ref="M35:N35"/>
    <mergeCell ref="M34:N34"/>
    <mergeCell ref="M33:N33"/>
    <mergeCell ref="M30:N30"/>
    <mergeCell ref="M29:N29"/>
    <mergeCell ref="M32:N32"/>
    <mergeCell ref="M31:N31"/>
    <mergeCell ref="M28:N28"/>
    <mergeCell ref="M27:N27"/>
    <mergeCell ref="M26:N26"/>
    <mergeCell ref="M25:N25"/>
    <mergeCell ref="M22:N22"/>
    <mergeCell ref="M21:N21"/>
    <mergeCell ref="M24:N24"/>
    <mergeCell ref="M23:N23"/>
    <mergeCell ref="M20:N20"/>
    <mergeCell ref="M19:N19"/>
    <mergeCell ref="M18:N18"/>
    <mergeCell ref="M17:N17"/>
    <mergeCell ref="M16:N16"/>
    <mergeCell ref="M15:N15"/>
    <mergeCell ref="M9:N9"/>
    <mergeCell ref="M6:N6"/>
    <mergeCell ref="M14:N14"/>
    <mergeCell ref="M13:N13"/>
    <mergeCell ref="A8:L8"/>
    <mergeCell ref="M8:N8"/>
    <mergeCell ref="M12:N12"/>
    <mergeCell ref="M11:N11"/>
    <mergeCell ref="M10:N10"/>
    <mergeCell ref="A7:L7"/>
    <mergeCell ref="M7:N7"/>
    <mergeCell ref="A5:A6"/>
    <mergeCell ref="C5:L5"/>
    <mergeCell ref="M5:N5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</sheetPr>
  <dimension ref="A1:P35"/>
  <sheetViews>
    <sheetView zoomScale="70" zoomScaleNormal="70" workbookViewId="0">
      <selection activeCell="N33" sqref="N33"/>
    </sheetView>
  </sheetViews>
  <sheetFormatPr defaultRowHeight="15"/>
  <cols>
    <col min="1" max="1" width="9.140625" customWidth="1"/>
    <col min="2" max="2" width="3" customWidth="1"/>
    <col min="3" max="3" width="26.85546875" customWidth="1"/>
  </cols>
  <sheetData>
    <row r="1" spans="1:16" ht="41.25" customHeight="1">
      <c r="A1" s="686" t="s">
        <v>192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746"/>
      <c r="P1" s="746"/>
    </row>
    <row r="2" spans="1:16" ht="15.75">
      <c r="A2" s="751" t="s">
        <v>119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46"/>
      <c r="P2" s="746"/>
    </row>
    <row r="3" spans="1:16" ht="15.75">
      <c r="A3" s="751" t="s">
        <v>106</v>
      </c>
      <c r="B3" s="751" t="s">
        <v>107</v>
      </c>
      <c r="C3" s="751"/>
      <c r="D3" s="751" t="s">
        <v>108</v>
      </c>
      <c r="E3" s="747" t="s">
        <v>109</v>
      </c>
      <c r="F3" s="747"/>
      <c r="G3" s="747"/>
      <c r="H3" s="747"/>
      <c r="I3" s="747"/>
      <c r="J3" s="747"/>
      <c r="K3" s="747"/>
      <c r="L3" s="747"/>
      <c r="M3" s="747"/>
      <c r="N3" s="747"/>
      <c r="O3" s="746"/>
      <c r="P3" s="746"/>
    </row>
    <row r="4" spans="1:16" ht="15.75">
      <c r="A4" s="751"/>
      <c r="B4" s="751"/>
      <c r="C4" s="751"/>
      <c r="D4" s="751"/>
      <c r="E4" s="49">
        <v>2011</v>
      </c>
      <c r="F4" s="49">
        <v>2012</v>
      </c>
      <c r="G4" s="49">
        <v>2013</v>
      </c>
      <c r="H4" s="49">
        <v>2014</v>
      </c>
      <c r="I4" s="49">
        <v>2015</v>
      </c>
      <c r="J4" s="49">
        <v>2016</v>
      </c>
      <c r="K4" s="49">
        <v>2017</v>
      </c>
      <c r="L4" s="49">
        <v>2018</v>
      </c>
      <c r="M4" s="49">
        <v>2019</v>
      </c>
      <c r="N4" s="49">
        <v>2020</v>
      </c>
      <c r="O4" s="746"/>
      <c r="P4" s="746"/>
    </row>
    <row r="5" spans="1:16" ht="15.75">
      <c r="A5" s="49">
        <v>1</v>
      </c>
      <c r="B5" s="747" t="s">
        <v>110</v>
      </c>
      <c r="C5" s="747"/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746"/>
      <c r="P5" s="746"/>
    </row>
    <row r="6" spans="1:16" ht="18.75">
      <c r="A6" s="840">
        <v>1</v>
      </c>
      <c r="B6" s="840"/>
      <c r="C6" s="18" t="s">
        <v>0</v>
      </c>
      <c r="D6" s="56" t="s">
        <v>112</v>
      </c>
      <c r="E6" s="17">
        <v>40</v>
      </c>
      <c r="F6" s="17">
        <v>33.299999999999997</v>
      </c>
      <c r="G6" s="17">
        <v>32.799999999999997</v>
      </c>
      <c r="H6" s="17">
        <v>32.5</v>
      </c>
      <c r="I6" s="17">
        <v>32.5</v>
      </c>
      <c r="J6" s="17">
        <v>31.5</v>
      </c>
      <c r="K6" s="17">
        <v>30</v>
      </c>
      <c r="L6" s="17">
        <v>28.5</v>
      </c>
      <c r="M6" s="17">
        <v>28</v>
      </c>
      <c r="N6" s="52">
        <v>27.5</v>
      </c>
      <c r="O6" s="746"/>
      <c r="P6" s="746"/>
    </row>
    <row r="7" spans="1:16" ht="18.75">
      <c r="A7" s="839">
        <v>2</v>
      </c>
      <c r="B7" s="839"/>
      <c r="C7" s="18" t="s">
        <v>1</v>
      </c>
      <c r="D7" s="56" t="s">
        <v>112</v>
      </c>
      <c r="E7" s="17">
        <v>26.2</v>
      </c>
      <c r="F7" s="17">
        <v>34.4</v>
      </c>
      <c r="G7" s="17">
        <v>34</v>
      </c>
      <c r="H7" s="17">
        <v>33.5</v>
      </c>
      <c r="I7" s="17">
        <v>33</v>
      </c>
      <c r="J7" s="17">
        <v>32</v>
      </c>
      <c r="K7" s="17">
        <v>30</v>
      </c>
      <c r="L7" s="17">
        <v>29</v>
      </c>
      <c r="M7" s="17">
        <v>28.5</v>
      </c>
      <c r="N7" s="17">
        <v>28.5</v>
      </c>
      <c r="O7" s="746"/>
      <c r="P7" s="746"/>
    </row>
    <row r="8" spans="1:16" ht="18.75">
      <c r="A8" s="839">
        <v>3</v>
      </c>
      <c r="B8" s="839"/>
      <c r="C8" s="18" t="s">
        <v>2</v>
      </c>
      <c r="D8" s="56" t="s">
        <v>112</v>
      </c>
      <c r="E8" s="52">
        <v>37.5</v>
      </c>
      <c r="F8" s="17">
        <v>39.5</v>
      </c>
      <c r="G8" s="17">
        <v>38.5</v>
      </c>
      <c r="H8" s="17">
        <v>38</v>
      </c>
      <c r="I8" s="17">
        <v>37.5</v>
      </c>
      <c r="J8" s="17">
        <v>37</v>
      </c>
      <c r="K8" s="17">
        <v>33</v>
      </c>
      <c r="L8" s="17">
        <v>32</v>
      </c>
      <c r="M8" s="17">
        <v>30</v>
      </c>
      <c r="N8" s="17">
        <v>29</v>
      </c>
      <c r="O8" s="746"/>
      <c r="P8" s="746"/>
    </row>
    <row r="9" spans="1:16" ht="18.75">
      <c r="A9" s="840">
        <v>4</v>
      </c>
      <c r="B9" s="840"/>
      <c r="C9" s="18" t="s">
        <v>3</v>
      </c>
      <c r="D9" s="56" t="s">
        <v>112</v>
      </c>
      <c r="E9" s="17">
        <v>43.1</v>
      </c>
      <c r="F9" s="17">
        <v>33.299999999999997</v>
      </c>
      <c r="G9" s="17">
        <v>33</v>
      </c>
      <c r="H9" s="17">
        <v>32.5</v>
      </c>
      <c r="I9" s="17">
        <v>32</v>
      </c>
      <c r="J9" s="17">
        <v>31</v>
      </c>
      <c r="K9" s="17">
        <v>29</v>
      </c>
      <c r="L9" s="17">
        <v>28.5</v>
      </c>
      <c r="M9" s="17">
        <v>28.5</v>
      </c>
      <c r="N9" s="17">
        <v>27.5</v>
      </c>
      <c r="O9" s="746"/>
      <c r="P9" s="746"/>
    </row>
    <row r="10" spans="1:16" ht="18.75">
      <c r="A10" s="840">
        <v>5</v>
      </c>
      <c r="B10" s="840"/>
      <c r="C10" s="18" t="s">
        <v>4</v>
      </c>
      <c r="D10" s="56" t="s">
        <v>112</v>
      </c>
      <c r="E10" s="17">
        <v>35</v>
      </c>
      <c r="F10" s="17">
        <v>50</v>
      </c>
      <c r="G10" s="17">
        <v>35.5</v>
      </c>
      <c r="H10" s="17">
        <v>35</v>
      </c>
      <c r="I10" s="17">
        <v>34.5</v>
      </c>
      <c r="J10" s="17">
        <v>34</v>
      </c>
      <c r="K10" s="17">
        <v>33</v>
      </c>
      <c r="L10" s="17">
        <v>31</v>
      </c>
      <c r="M10" s="17">
        <v>29</v>
      </c>
      <c r="N10" s="52">
        <v>28.5</v>
      </c>
      <c r="O10" s="746"/>
      <c r="P10" s="746"/>
    </row>
    <row r="11" spans="1:16" ht="18.75">
      <c r="A11" s="840">
        <v>6</v>
      </c>
      <c r="B11" s="840"/>
      <c r="C11" s="18" t="s">
        <v>5</v>
      </c>
      <c r="D11" s="56" t="s">
        <v>112</v>
      </c>
      <c r="E11" s="17">
        <v>32.700000000000003</v>
      </c>
      <c r="F11" s="17">
        <v>36.799999999999997</v>
      </c>
      <c r="G11" s="17">
        <v>36</v>
      </c>
      <c r="H11" s="17">
        <v>35.5</v>
      </c>
      <c r="I11" s="17">
        <v>35</v>
      </c>
      <c r="J11" s="17">
        <v>34.5</v>
      </c>
      <c r="K11" s="17">
        <v>33</v>
      </c>
      <c r="L11" s="17">
        <v>32</v>
      </c>
      <c r="M11" s="17">
        <v>30.5</v>
      </c>
      <c r="N11" s="17">
        <v>28</v>
      </c>
      <c r="O11" s="746"/>
      <c r="P11" s="746"/>
    </row>
    <row r="12" spans="1:16" ht="18.75">
      <c r="A12" s="840">
        <v>7</v>
      </c>
      <c r="B12" s="840"/>
      <c r="C12" s="18" t="s">
        <v>6</v>
      </c>
      <c r="D12" s="56" t="s">
        <v>112</v>
      </c>
      <c r="E12" s="17">
        <v>52.8</v>
      </c>
      <c r="F12" s="17">
        <v>31</v>
      </c>
      <c r="G12" s="17">
        <v>30.5</v>
      </c>
      <c r="H12" s="17">
        <v>30</v>
      </c>
      <c r="I12" s="17">
        <v>30</v>
      </c>
      <c r="J12" s="17">
        <v>29</v>
      </c>
      <c r="K12" s="17">
        <v>28</v>
      </c>
      <c r="L12" s="17">
        <v>28</v>
      </c>
      <c r="M12" s="17">
        <v>28</v>
      </c>
      <c r="N12" s="17">
        <v>27.5</v>
      </c>
      <c r="O12" s="746"/>
      <c r="P12" s="746"/>
    </row>
    <row r="13" spans="1:16" ht="18.75">
      <c r="A13" s="839">
        <v>8</v>
      </c>
      <c r="B13" s="839"/>
      <c r="C13" s="20" t="s">
        <v>8</v>
      </c>
      <c r="D13" s="57" t="s">
        <v>112</v>
      </c>
      <c r="E13" s="19">
        <v>38.1</v>
      </c>
      <c r="F13" s="19">
        <v>36.4</v>
      </c>
      <c r="G13" s="19">
        <v>35.5</v>
      </c>
      <c r="H13" s="19">
        <v>35</v>
      </c>
      <c r="I13" s="19">
        <v>34.5</v>
      </c>
      <c r="J13" s="19">
        <v>34</v>
      </c>
      <c r="K13" s="19">
        <v>28.8</v>
      </c>
      <c r="L13" s="19">
        <v>28.5</v>
      </c>
      <c r="M13" s="19">
        <v>28.5</v>
      </c>
      <c r="N13" s="19">
        <v>27.5</v>
      </c>
      <c r="O13" s="746"/>
      <c r="P13" s="746"/>
    </row>
    <row r="14" spans="1:16" ht="18.75">
      <c r="A14" s="839">
        <v>9</v>
      </c>
      <c r="B14" s="839"/>
      <c r="C14" s="20" t="s">
        <v>9</v>
      </c>
      <c r="D14" s="57" t="s">
        <v>112</v>
      </c>
      <c r="E14" s="19">
        <v>43.8</v>
      </c>
      <c r="F14" s="19">
        <v>31.2</v>
      </c>
      <c r="G14" s="19">
        <v>31</v>
      </c>
      <c r="H14" s="19">
        <v>31</v>
      </c>
      <c r="I14" s="19">
        <v>30.5</v>
      </c>
      <c r="J14" s="19">
        <v>30.5</v>
      </c>
      <c r="K14" s="19">
        <v>29</v>
      </c>
      <c r="L14" s="19">
        <v>28.5</v>
      </c>
      <c r="M14" s="19">
        <v>28</v>
      </c>
      <c r="N14" s="19">
        <v>27.5</v>
      </c>
      <c r="O14" s="746"/>
      <c r="P14" s="746"/>
    </row>
    <row r="15" spans="1:16" ht="18.75">
      <c r="A15" s="839">
        <v>10</v>
      </c>
      <c r="B15" s="839"/>
      <c r="C15" s="20" t="s">
        <v>10</v>
      </c>
      <c r="D15" s="57" t="s">
        <v>112</v>
      </c>
      <c r="E15" s="19">
        <v>35.700000000000003</v>
      </c>
      <c r="F15" s="19">
        <v>33.299999999999997</v>
      </c>
      <c r="G15" s="19">
        <v>32.5</v>
      </c>
      <c r="H15" s="19">
        <v>32</v>
      </c>
      <c r="I15" s="19">
        <v>31.5</v>
      </c>
      <c r="J15" s="19">
        <v>31</v>
      </c>
      <c r="K15" s="19">
        <v>29.5</v>
      </c>
      <c r="L15" s="19">
        <v>29</v>
      </c>
      <c r="M15" s="19">
        <v>29</v>
      </c>
      <c r="N15" s="19">
        <v>28.5</v>
      </c>
      <c r="O15" s="746"/>
      <c r="P15" s="746"/>
    </row>
    <row r="16" spans="1:16" ht="18.75">
      <c r="A16" s="839">
        <v>11</v>
      </c>
      <c r="B16" s="839"/>
      <c r="C16" s="20" t="s">
        <v>11</v>
      </c>
      <c r="D16" s="57" t="s">
        <v>112</v>
      </c>
      <c r="E16" s="19">
        <v>32.5</v>
      </c>
      <c r="F16" s="19">
        <v>34.6</v>
      </c>
      <c r="G16" s="19">
        <v>32.5</v>
      </c>
      <c r="H16" s="19">
        <v>32</v>
      </c>
      <c r="I16" s="19">
        <v>31.5</v>
      </c>
      <c r="J16" s="19">
        <v>31</v>
      </c>
      <c r="K16" s="19">
        <v>30.2</v>
      </c>
      <c r="L16" s="19">
        <v>30</v>
      </c>
      <c r="M16" s="19">
        <v>29.5</v>
      </c>
      <c r="N16" s="19">
        <v>29</v>
      </c>
      <c r="O16" s="746"/>
      <c r="P16" s="746"/>
    </row>
    <row r="17" spans="1:16" ht="18.75">
      <c r="A17" s="841">
        <v>12</v>
      </c>
      <c r="B17" s="841"/>
      <c r="C17" s="18" t="s">
        <v>13</v>
      </c>
      <c r="D17" s="56" t="s">
        <v>112</v>
      </c>
      <c r="E17" s="17">
        <v>32.200000000000003</v>
      </c>
      <c r="F17" s="17">
        <v>27.7</v>
      </c>
      <c r="G17" s="17">
        <v>27.5</v>
      </c>
      <c r="H17" s="17">
        <v>27.5</v>
      </c>
      <c r="I17" s="17">
        <v>27.5</v>
      </c>
      <c r="J17" s="17">
        <v>27.3</v>
      </c>
      <c r="K17" s="17">
        <v>27.3</v>
      </c>
      <c r="L17" s="17">
        <v>27</v>
      </c>
      <c r="M17" s="17">
        <v>27</v>
      </c>
      <c r="N17" s="17">
        <v>27</v>
      </c>
      <c r="O17" s="746"/>
      <c r="P17" s="746"/>
    </row>
    <row r="18" spans="1:16" ht="18.75">
      <c r="A18" s="839">
        <v>13</v>
      </c>
      <c r="B18" s="839"/>
      <c r="C18" s="18" t="s">
        <v>14</v>
      </c>
      <c r="D18" s="56" t="s">
        <v>112</v>
      </c>
      <c r="E18" s="17">
        <v>33.299999999999997</v>
      </c>
      <c r="F18" s="17">
        <v>33.299999999999997</v>
      </c>
      <c r="G18" s="17">
        <v>32.5</v>
      </c>
      <c r="H18" s="17">
        <v>32</v>
      </c>
      <c r="I18" s="17">
        <v>31.5</v>
      </c>
      <c r="J18" s="17">
        <v>31.5</v>
      </c>
      <c r="K18" s="17">
        <v>30</v>
      </c>
      <c r="L18" s="17">
        <v>28.5</v>
      </c>
      <c r="M18" s="17">
        <v>28</v>
      </c>
      <c r="N18" s="17">
        <v>27.5</v>
      </c>
      <c r="O18" s="746"/>
      <c r="P18" s="746"/>
    </row>
    <row r="19" spans="1:16" ht="18.75">
      <c r="A19" s="840">
        <v>14</v>
      </c>
      <c r="B19" s="840"/>
      <c r="C19" s="18" t="s">
        <v>15</v>
      </c>
      <c r="D19" s="56" t="s">
        <v>112</v>
      </c>
      <c r="E19" s="17">
        <v>37.299999999999997</v>
      </c>
      <c r="F19" s="17">
        <v>36.5</v>
      </c>
      <c r="G19" s="17">
        <v>36</v>
      </c>
      <c r="H19" s="17">
        <v>35.5</v>
      </c>
      <c r="I19" s="17">
        <v>35</v>
      </c>
      <c r="J19" s="17">
        <v>34</v>
      </c>
      <c r="K19" s="17">
        <v>33</v>
      </c>
      <c r="L19" s="17">
        <v>32</v>
      </c>
      <c r="M19" s="17">
        <v>31</v>
      </c>
      <c r="N19" s="52">
        <v>29</v>
      </c>
      <c r="O19" s="746"/>
      <c r="P19" s="746"/>
    </row>
    <row r="20" spans="1:16" ht="18.75">
      <c r="A20" s="840">
        <v>15</v>
      </c>
      <c r="B20" s="840"/>
      <c r="C20" s="18" t="s">
        <v>16</v>
      </c>
      <c r="D20" s="56" t="s">
        <v>112</v>
      </c>
      <c r="E20" s="17">
        <v>41.7</v>
      </c>
      <c r="F20" s="17">
        <v>31.8</v>
      </c>
      <c r="G20" s="17">
        <v>31.5</v>
      </c>
      <c r="H20" s="17">
        <v>31</v>
      </c>
      <c r="I20" s="17">
        <v>30</v>
      </c>
      <c r="J20" s="17">
        <v>29.5</v>
      </c>
      <c r="K20" s="17">
        <v>29</v>
      </c>
      <c r="L20" s="17">
        <v>28.5</v>
      </c>
      <c r="M20" s="17">
        <v>28</v>
      </c>
      <c r="N20" s="17">
        <v>27.5</v>
      </c>
      <c r="O20" s="746"/>
      <c r="P20" s="746"/>
    </row>
    <row r="21" spans="1:16" ht="18.75">
      <c r="A21" s="840">
        <v>16</v>
      </c>
      <c r="B21" s="840"/>
      <c r="C21" s="18" t="s">
        <v>17</v>
      </c>
      <c r="D21" s="17" t="s">
        <v>112</v>
      </c>
      <c r="E21" s="17">
        <v>29.5</v>
      </c>
      <c r="F21" s="17">
        <v>51.6</v>
      </c>
      <c r="G21" s="17">
        <v>34</v>
      </c>
      <c r="H21" s="17">
        <v>34</v>
      </c>
      <c r="I21" s="17">
        <v>33.5</v>
      </c>
      <c r="J21" s="17">
        <v>33</v>
      </c>
      <c r="K21" s="17">
        <v>33.5</v>
      </c>
      <c r="L21" s="17">
        <v>33</v>
      </c>
      <c r="M21" s="17">
        <v>32</v>
      </c>
      <c r="N21" s="17">
        <v>29</v>
      </c>
      <c r="O21" s="746"/>
      <c r="P21" s="746"/>
    </row>
    <row r="22" spans="1:16" ht="18.75">
      <c r="A22" s="841">
        <v>17</v>
      </c>
      <c r="B22" s="841"/>
      <c r="C22" s="18" t="s">
        <v>19</v>
      </c>
      <c r="D22" s="56" t="s">
        <v>112</v>
      </c>
      <c r="E22" s="17">
        <v>35.9</v>
      </c>
      <c r="F22" s="17">
        <v>26.9</v>
      </c>
      <c r="G22" s="17">
        <v>26.5</v>
      </c>
      <c r="H22" s="17">
        <v>26.5</v>
      </c>
      <c r="I22" s="17">
        <v>26.3</v>
      </c>
      <c r="J22" s="17">
        <v>26.3</v>
      </c>
      <c r="K22" s="17">
        <v>26.3</v>
      </c>
      <c r="L22" s="17">
        <v>26</v>
      </c>
      <c r="M22" s="17">
        <v>26</v>
      </c>
      <c r="N22" s="17">
        <v>26</v>
      </c>
      <c r="O22" s="746"/>
      <c r="P22" s="746"/>
    </row>
    <row r="23" spans="1:16" ht="18.75">
      <c r="A23" s="840">
        <v>18</v>
      </c>
      <c r="B23" s="840"/>
      <c r="C23" s="18" t="s">
        <v>7</v>
      </c>
      <c r="D23" s="56" t="s">
        <v>112</v>
      </c>
      <c r="E23" s="17">
        <v>28.9</v>
      </c>
      <c r="F23" s="17">
        <v>40</v>
      </c>
      <c r="G23" s="17">
        <v>36.5</v>
      </c>
      <c r="H23" s="17">
        <v>36</v>
      </c>
      <c r="I23" s="17">
        <v>35.5</v>
      </c>
      <c r="J23" s="17">
        <v>35</v>
      </c>
      <c r="K23" s="17">
        <v>29</v>
      </c>
      <c r="L23" s="17">
        <v>28.5</v>
      </c>
      <c r="M23" s="17">
        <v>28</v>
      </c>
      <c r="N23" s="17">
        <v>27.5</v>
      </c>
      <c r="O23" s="746"/>
      <c r="P23" s="746"/>
    </row>
    <row r="24" spans="1:16" ht="18.75">
      <c r="A24" s="840">
        <v>19</v>
      </c>
      <c r="B24" s="840"/>
      <c r="C24" s="18" t="s">
        <v>20</v>
      </c>
      <c r="D24" s="56" t="s">
        <v>112</v>
      </c>
      <c r="E24" s="17">
        <v>35.6</v>
      </c>
      <c r="F24" s="17">
        <v>32.5</v>
      </c>
      <c r="G24" s="17">
        <v>32</v>
      </c>
      <c r="H24" s="17">
        <v>31.5</v>
      </c>
      <c r="I24" s="17">
        <v>31</v>
      </c>
      <c r="J24" s="17">
        <v>30</v>
      </c>
      <c r="K24" s="17">
        <v>30</v>
      </c>
      <c r="L24" s="17">
        <v>29</v>
      </c>
      <c r="M24" s="17">
        <v>28.5</v>
      </c>
      <c r="N24" s="17">
        <v>27.5</v>
      </c>
      <c r="O24" s="746"/>
      <c r="P24" s="746"/>
    </row>
    <row r="25" spans="1:16" ht="18.75">
      <c r="A25" s="840">
        <v>20</v>
      </c>
      <c r="B25" s="840"/>
      <c r="C25" s="18" t="s">
        <v>18</v>
      </c>
      <c r="D25" s="56" t="s">
        <v>112</v>
      </c>
      <c r="E25" s="17">
        <v>40</v>
      </c>
      <c r="F25" s="17">
        <v>26.7</v>
      </c>
      <c r="G25" s="17">
        <v>26.5</v>
      </c>
      <c r="H25" s="17">
        <v>26</v>
      </c>
      <c r="I25" s="17">
        <v>25.5</v>
      </c>
      <c r="J25" s="17">
        <v>25</v>
      </c>
      <c r="K25" s="17">
        <v>25</v>
      </c>
      <c r="L25" s="17">
        <v>25</v>
      </c>
      <c r="M25" s="17">
        <v>24.5</v>
      </c>
      <c r="N25" s="52">
        <v>24</v>
      </c>
      <c r="O25" s="746"/>
      <c r="P25" s="746"/>
    </row>
    <row r="26" spans="1:16" ht="18.75">
      <c r="A26" s="840">
        <v>21</v>
      </c>
      <c r="B26" s="840"/>
      <c r="C26" s="18" t="s">
        <v>12</v>
      </c>
      <c r="D26" s="56" t="s">
        <v>112</v>
      </c>
      <c r="E26" s="17">
        <v>14.8</v>
      </c>
      <c r="F26" s="17">
        <v>27.2</v>
      </c>
      <c r="G26" s="17">
        <v>27</v>
      </c>
      <c r="H26" s="17">
        <v>27</v>
      </c>
      <c r="I26" s="17">
        <v>26.5</v>
      </c>
      <c r="J26" s="17">
        <v>26.5</v>
      </c>
      <c r="K26" s="17">
        <v>26</v>
      </c>
      <c r="L26" s="17">
        <v>25.5</v>
      </c>
      <c r="M26" s="17">
        <v>25.5</v>
      </c>
      <c r="N26" s="17">
        <v>25</v>
      </c>
      <c r="O26" s="746"/>
      <c r="P26" s="746"/>
    </row>
    <row r="27" spans="1:16" ht="18.75">
      <c r="A27" s="840">
        <v>22</v>
      </c>
      <c r="B27" s="840"/>
      <c r="C27" s="18" t="s">
        <v>113</v>
      </c>
      <c r="D27" s="56" t="s">
        <v>112</v>
      </c>
      <c r="E27" s="17">
        <v>33.299999999999997</v>
      </c>
      <c r="F27" s="17">
        <v>28.7</v>
      </c>
      <c r="G27" s="17">
        <v>28.5</v>
      </c>
      <c r="H27" s="17">
        <v>28.5</v>
      </c>
      <c r="I27" s="17">
        <v>28</v>
      </c>
      <c r="J27" s="17">
        <v>28</v>
      </c>
      <c r="K27" s="17">
        <v>27</v>
      </c>
      <c r="L27" s="17">
        <v>27</v>
      </c>
      <c r="M27" s="17">
        <v>26.5</v>
      </c>
      <c r="N27" s="52">
        <v>26</v>
      </c>
      <c r="O27" s="746"/>
      <c r="P27" s="746"/>
    </row>
    <row r="28" spans="1:16" ht="18.75">
      <c r="A28" s="840">
        <v>23</v>
      </c>
      <c r="B28" s="840"/>
      <c r="C28" s="18" t="s">
        <v>114</v>
      </c>
      <c r="D28" s="56" t="s">
        <v>112</v>
      </c>
      <c r="E28" s="17">
        <v>27.4</v>
      </c>
      <c r="F28" s="17">
        <v>30.3</v>
      </c>
      <c r="G28" s="17">
        <v>30</v>
      </c>
      <c r="H28" s="17">
        <v>30</v>
      </c>
      <c r="I28" s="17">
        <v>29.5</v>
      </c>
      <c r="J28" s="17">
        <v>29</v>
      </c>
      <c r="K28" s="17">
        <v>28</v>
      </c>
      <c r="L28" s="17">
        <v>28</v>
      </c>
      <c r="M28" s="17">
        <v>27.5</v>
      </c>
      <c r="N28" s="17">
        <v>27.5</v>
      </c>
      <c r="O28" s="746"/>
      <c r="P28" s="746"/>
    </row>
    <row r="29" spans="1:16" ht="18.75">
      <c r="A29" s="840">
        <v>24</v>
      </c>
      <c r="B29" s="840"/>
      <c r="C29" s="18" t="s">
        <v>115</v>
      </c>
      <c r="D29" s="56" t="s">
        <v>112</v>
      </c>
      <c r="E29" s="17">
        <v>28.2</v>
      </c>
      <c r="F29" s="17">
        <v>30.5</v>
      </c>
      <c r="G29" s="17">
        <v>30.2</v>
      </c>
      <c r="H29" s="17">
        <v>29.5</v>
      </c>
      <c r="I29" s="17">
        <v>29.3</v>
      </c>
      <c r="J29" s="17">
        <v>28.3</v>
      </c>
      <c r="K29" s="17">
        <v>28</v>
      </c>
      <c r="L29" s="17">
        <v>28</v>
      </c>
      <c r="M29" s="17">
        <v>27.5</v>
      </c>
      <c r="N29" s="17">
        <v>27.5</v>
      </c>
      <c r="O29" s="746"/>
      <c r="P29" s="746"/>
    </row>
    <row r="30" spans="1:16" ht="18.75">
      <c r="A30" s="842">
        <v>25</v>
      </c>
      <c r="B30" s="842"/>
      <c r="C30" s="58" t="s">
        <v>116</v>
      </c>
      <c r="D30" s="59" t="s">
        <v>112</v>
      </c>
      <c r="E30" s="52">
        <v>23.2</v>
      </c>
      <c r="F30" s="52">
        <v>24.3</v>
      </c>
      <c r="G30" s="52">
        <v>24</v>
      </c>
      <c r="H30" s="52">
        <v>24</v>
      </c>
      <c r="I30" s="52">
        <v>23.5</v>
      </c>
      <c r="J30" s="52">
        <v>23</v>
      </c>
      <c r="K30" s="52">
        <v>23</v>
      </c>
      <c r="L30" s="52">
        <v>23</v>
      </c>
      <c r="M30" s="52">
        <v>22.5</v>
      </c>
      <c r="N30" s="52">
        <v>22.5</v>
      </c>
      <c r="O30" s="746"/>
      <c r="P30" s="746"/>
    </row>
    <row r="31" spans="1:16" ht="18.75">
      <c r="A31" s="840">
        <v>26</v>
      </c>
      <c r="B31" s="840"/>
      <c r="C31" s="18" t="s">
        <v>117</v>
      </c>
      <c r="D31" s="56" t="s">
        <v>112</v>
      </c>
      <c r="E31" s="17">
        <v>38.4</v>
      </c>
      <c r="F31" s="17">
        <v>32.200000000000003</v>
      </c>
      <c r="G31" s="17">
        <v>32</v>
      </c>
      <c r="H31" s="17">
        <v>32</v>
      </c>
      <c r="I31" s="17">
        <v>31.5</v>
      </c>
      <c r="J31" s="17">
        <v>31.5</v>
      </c>
      <c r="K31" s="17">
        <v>30</v>
      </c>
      <c r="L31" s="17">
        <v>29.5</v>
      </c>
      <c r="M31" s="17">
        <v>29</v>
      </c>
      <c r="N31" s="17">
        <v>28.5</v>
      </c>
      <c r="O31" s="746"/>
      <c r="P31" s="746"/>
    </row>
    <row r="32" spans="1:16" ht="18.75">
      <c r="A32" s="839">
        <v>27</v>
      </c>
      <c r="B32" s="839"/>
      <c r="C32" s="18" t="s">
        <v>118</v>
      </c>
      <c r="D32" s="56" t="s">
        <v>112</v>
      </c>
      <c r="E32" s="17">
        <v>31.3</v>
      </c>
      <c r="F32" s="17">
        <v>32.799999999999997</v>
      </c>
      <c r="G32" s="17">
        <v>32</v>
      </c>
      <c r="H32" s="17">
        <v>32</v>
      </c>
      <c r="I32" s="17">
        <v>31.5</v>
      </c>
      <c r="J32" s="17">
        <v>31</v>
      </c>
      <c r="K32" s="17">
        <v>30</v>
      </c>
      <c r="L32" s="17">
        <v>29</v>
      </c>
      <c r="M32" s="17">
        <v>28</v>
      </c>
      <c r="N32" s="17">
        <v>27.5</v>
      </c>
      <c r="O32" s="746"/>
      <c r="P32" s="746"/>
    </row>
    <row r="33" spans="1:16" ht="43.5" customHeight="1">
      <c r="A33" s="844" t="s">
        <v>195</v>
      </c>
      <c r="B33" s="845"/>
      <c r="C33" s="846"/>
      <c r="D33" s="60" t="s">
        <v>112</v>
      </c>
      <c r="E33" s="61">
        <v>32.799999999999997</v>
      </c>
      <c r="F33" s="61">
        <v>32</v>
      </c>
      <c r="G33" s="53">
        <v>31.8</v>
      </c>
      <c r="H33" s="53">
        <v>31.5</v>
      </c>
      <c r="I33" s="53">
        <v>31</v>
      </c>
      <c r="J33" s="53">
        <v>30.5</v>
      </c>
      <c r="K33" s="53">
        <v>29</v>
      </c>
      <c r="L33" s="53">
        <v>28.5</v>
      </c>
      <c r="M33" s="53">
        <v>28</v>
      </c>
      <c r="N33" s="53">
        <v>27.5</v>
      </c>
      <c r="O33" s="746"/>
      <c r="P33" s="746"/>
    </row>
    <row r="34" spans="1:16">
      <c r="A34" s="746"/>
      <c r="B34" s="746"/>
      <c r="C34" s="746"/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843"/>
      <c r="O34" s="843"/>
      <c r="P34" s="16"/>
    </row>
    <row r="35" spans="1:16">
      <c r="A35" s="753"/>
      <c r="B35" s="753"/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15"/>
      <c r="O35" s="753"/>
      <c r="P35" s="753"/>
    </row>
  </sheetData>
  <mergeCells count="72">
    <mergeCell ref="A34:M34"/>
    <mergeCell ref="N34:O34"/>
    <mergeCell ref="A35:M35"/>
    <mergeCell ref="O35:P35"/>
    <mergeCell ref="O32:P32"/>
    <mergeCell ref="A33:C33"/>
    <mergeCell ref="A32:B32"/>
    <mergeCell ref="O33:P33"/>
    <mergeCell ref="O31:P31"/>
    <mergeCell ref="O30:P30"/>
    <mergeCell ref="A31:B31"/>
    <mergeCell ref="A30:B30"/>
    <mergeCell ref="O29:P29"/>
    <mergeCell ref="O28:P28"/>
    <mergeCell ref="A29:B29"/>
    <mergeCell ref="A28:B28"/>
    <mergeCell ref="O27:P27"/>
    <mergeCell ref="O26:P26"/>
    <mergeCell ref="A27:B27"/>
    <mergeCell ref="A26:B26"/>
    <mergeCell ref="O25:P25"/>
    <mergeCell ref="O24:P24"/>
    <mergeCell ref="A25:B25"/>
    <mergeCell ref="A24:B24"/>
    <mergeCell ref="O23:P23"/>
    <mergeCell ref="O22:P22"/>
    <mergeCell ref="A23:B23"/>
    <mergeCell ref="A22:B22"/>
    <mergeCell ref="O21:P21"/>
    <mergeCell ref="O20:P20"/>
    <mergeCell ref="A21:B21"/>
    <mergeCell ref="A20:B20"/>
    <mergeCell ref="O19:P19"/>
    <mergeCell ref="O18:P18"/>
    <mergeCell ref="A19:B19"/>
    <mergeCell ref="A18:B18"/>
    <mergeCell ref="O17:P17"/>
    <mergeCell ref="O16:P16"/>
    <mergeCell ref="A17:B17"/>
    <mergeCell ref="A16:B16"/>
    <mergeCell ref="O15:P15"/>
    <mergeCell ref="O14:P14"/>
    <mergeCell ref="A15:B15"/>
    <mergeCell ref="A14:B14"/>
    <mergeCell ref="O13:P13"/>
    <mergeCell ref="O12:P12"/>
    <mergeCell ref="A13:B13"/>
    <mergeCell ref="A12:B12"/>
    <mergeCell ref="O11:P11"/>
    <mergeCell ref="O10:P10"/>
    <mergeCell ref="A11:B11"/>
    <mergeCell ref="A10:B10"/>
    <mergeCell ref="O9:P9"/>
    <mergeCell ref="O8:P8"/>
    <mergeCell ref="A9:B9"/>
    <mergeCell ref="A8:B8"/>
    <mergeCell ref="O7:P7"/>
    <mergeCell ref="O6:P6"/>
    <mergeCell ref="A7:B7"/>
    <mergeCell ref="A6:B6"/>
    <mergeCell ref="A2:N2"/>
    <mergeCell ref="O2:P2"/>
    <mergeCell ref="A1:N1"/>
    <mergeCell ref="O1:P1"/>
    <mergeCell ref="O4:P4"/>
    <mergeCell ref="B5:C5"/>
    <mergeCell ref="O5:P5"/>
    <mergeCell ref="O3:P3"/>
    <mergeCell ref="A3:A4"/>
    <mergeCell ref="B3:C4"/>
    <mergeCell ref="D3:D4"/>
    <mergeCell ref="E3:N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workbookViewId="0">
      <selection activeCell="M29" sqref="M29"/>
    </sheetView>
  </sheetViews>
  <sheetFormatPr defaultRowHeight="15"/>
  <cols>
    <col min="2" max="2" width="19.7109375" customWidth="1"/>
    <col min="4" max="4" width="11.5703125" bestFit="1" customWidth="1"/>
  </cols>
  <sheetData>
    <row r="1" spans="1:16" ht="41.25" customHeight="1">
      <c r="A1" s="806" t="s">
        <v>192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446"/>
      <c r="O1" s="746"/>
      <c r="P1" s="746"/>
    </row>
    <row r="2" spans="1:16" ht="15.75" customHeight="1">
      <c r="A2" s="847" t="s">
        <v>405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449"/>
      <c r="O2" s="746"/>
      <c r="P2" s="746"/>
    </row>
    <row r="3" spans="1:16" s="22" customFormat="1">
      <c r="A3" s="848" t="s">
        <v>106</v>
      </c>
      <c r="B3" s="848" t="s">
        <v>364</v>
      </c>
      <c r="C3" s="848" t="s">
        <v>153</v>
      </c>
      <c r="D3" s="849" t="s">
        <v>109</v>
      </c>
      <c r="E3" s="849"/>
      <c r="F3" s="849"/>
      <c r="G3" s="849"/>
      <c r="H3" s="849"/>
      <c r="I3" s="849"/>
      <c r="J3" s="849"/>
      <c r="K3" s="849"/>
      <c r="L3" s="849"/>
      <c r="M3" s="849"/>
    </row>
    <row r="4" spans="1:16" s="22" customFormat="1" ht="22.5" customHeight="1">
      <c r="A4" s="848"/>
      <c r="B4" s="848"/>
      <c r="C4" s="848"/>
      <c r="D4" s="452">
        <v>2011</v>
      </c>
      <c r="E4" s="452">
        <v>2012</v>
      </c>
      <c r="F4" s="452">
        <v>2013</v>
      </c>
      <c r="G4" s="452">
        <v>2014</v>
      </c>
      <c r="H4" s="452">
        <v>2015</v>
      </c>
      <c r="I4" s="452">
        <v>2016</v>
      </c>
      <c r="J4" s="452">
        <v>2017</v>
      </c>
      <c r="K4" s="452">
        <v>2018</v>
      </c>
      <c r="L4" s="452">
        <v>2019</v>
      </c>
      <c r="M4" s="452">
        <v>2020</v>
      </c>
    </row>
    <row r="5" spans="1:16" s="22" customFormat="1" ht="15.7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16" ht="15.75" thickBot="1">
      <c r="A6" s="454">
        <v>1</v>
      </c>
      <c r="B6" s="455" t="s">
        <v>0</v>
      </c>
      <c r="C6" s="456" t="s">
        <v>112</v>
      </c>
      <c r="D6" s="456">
        <v>99.4</v>
      </c>
      <c r="E6" s="456">
        <v>99.7</v>
      </c>
      <c r="F6" s="456">
        <v>85</v>
      </c>
      <c r="G6" s="456">
        <v>85</v>
      </c>
      <c r="H6" s="456">
        <v>86</v>
      </c>
      <c r="I6" s="456">
        <v>86</v>
      </c>
      <c r="J6" s="456">
        <v>87</v>
      </c>
      <c r="K6" s="456">
        <v>87</v>
      </c>
      <c r="L6" s="456">
        <v>88</v>
      </c>
      <c r="M6" s="456">
        <v>88</v>
      </c>
    </row>
    <row r="7" spans="1:16" ht="15.75" thickBot="1">
      <c r="A7" s="457">
        <v>2</v>
      </c>
      <c r="B7" s="458" t="s">
        <v>1</v>
      </c>
      <c r="C7" s="459" t="s">
        <v>112</v>
      </c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6" ht="15.75" thickBot="1">
      <c r="A8" s="457">
        <v>3</v>
      </c>
      <c r="B8" s="458" t="s">
        <v>2</v>
      </c>
      <c r="C8" s="459" t="s">
        <v>112</v>
      </c>
      <c r="D8" s="459">
        <v>89.2</v>
      </c>
      <c r="E8" s="459">
        <v>89.4</v>
      </c>
      <c r="F8" s="459">
        <v>89.5</v>
      </c>
      <c r="G8" s="459">
        <v>89.7</v>
      </c>
      <c r="H8" s="459">
        <v>89.9</v>
      </c>
      <c r="I8" s="459">
        <v>89.9</v>
      </c>
      <c r="J8" s="459">
        <v>90</v>
      </c>
      <c r="K8" s="459">
        <v>90</v>
      </c>
      <c r="L8" s="459">
        <v>90</v>
      </c>
      <c r="M8" s="459">
        <v>90</v>
      </c>
    </row>
    <row r="9" spans="1:16" ht="15.75" thickBot="1">
      <c r="A9" s="457">
        <v>4</v>
      </c>
      <c r="B9" s="458" t="s">
        <v>3</v>
      </c>
      <c r="C9" s="459" t="s">
        <v>112</v>
      </c>
      <c r="D9" s="459">
        <v>85.7</v>
      </c>
      <c r="E9" s="459">
        <v>89.3</v>
      </c>
      <c r="F9" s="459">
        <v>90</v>
      </c>
      <c r="G9" s="459">
        <v>91</v>
      </c>
      <c r="H9" s="459">
        <v>91</v>
      </c>
      <c r="I9" s="459">
        <v>91</v>
      </c>
      <c r="J9" s="459">
        <v>91</v>
      </c>
      <c r="K9" s="459">
        <v>91</v>
      </c>
      <c r="L9" s="459">
        <v>91</v>
      </c>
      <c r="M9" s="459">
        <v>91</v>
      </c>
    </row>
    <row r="10" spans="1:16" ht="15.75" thickBot="1">
      <c r="A10" s="457">
        <v>5</v>
      </c>
      <c r="B10" s="458" t="s">
        <v>4</v>
      </c>
      <c r="C10" s="459" t="s">
        <v>112</v>
      </c>
      <c r="D10" s="459">
        <v>96.8</v>
      </c>
      <c r="E10" s="459">
        <v>97.1</v>
      </c>
      <c r="F10" s="459">
        <v>97.1</v>
      </c>
      <c r="G10" s="459">
        <v>97.1</v>
      </c>
      <c r="H10" s="459">
        <v>97.1</v>
      </c>
      <c r="I10" s="459">
        <v>98</v>
      </c>
      <c r="J10" s="459">
        <v>98</v>
      </c>
      <c r="K10" s="459">
        <v>98</v>
      </c>
      <c r="L10" s="459">
        <v>98</v>
      </c>
      <c r="M10" s="459">
        <v>98</v>
      </c>
    </row>
    <row r="11" spans="1:16" ht="15.75" thickBot="1">
      <c r="A11" s="457">
        <v>6</v>
      </c>
      <c r="B11" s="458" t="s">
        <v>5</v>
      </c>
      <c r="C11" s="459" t="s">
        <v>112</v>
      </c>
      <c r="D11" s="459">
        <v>92.6</v>
      </c>
      <c r="E11" s="459">
        <v>81.7</v>
      </c>
      <c r="F11" s="459">
        <v>82</v>
      </c>
      <c r="G11" s="459">
        <v>83.5</v>
      </c>
      <c r="H11" s="459">
        <v>84</v>
      </c>
      <c r="I11" s="459">
        <v>85</v>
      </c>
      <c r="J11" s="459">
        <v>86</v>
      </c>
      <c r="K11" s="459">
        <v>87</v>
      </c>
      <c r="L11" s="459">
        <v>88</v>
      </c>
      <c r="M11" s="459">
        <v>89</v>
      </c>
    </row>
    <row r="12" spans="1:16" ht="15.75" thickBot="1">
      <c r="A12" s="457">
        <v>7</v>
      </c>
      <c r="B12" s="458" t="s">
        <v>6</v>
      </c>
      <c r="C12" s="459" t="s">
        <v>112</v>
      </c>
      <c r="D12" s="459"/>
      <c r="E12" s="459"/>
      <c r="F12" s="459"/>
      <c r="G12" s="459"/>
      <c r="H12" s="459"/>
      <c r="I12" s="459"/>
      <c r="J12" s="459"/>
      <c r="K12" s="459"/>
      <c r="L12" s="459"/>
      <c r="M12" s="459"/>
    </row>
    <row r="13" spans="1:16" ht="15.75" thickBot="1">
      <c r="A13" s="457">
        <v>8</v>
      </c>
      <c r="B13" s="458" t="s">
        <v>7</v>
      </c>
      <c r="C13" s="459" t="s">
        <v>112</v>
      </c>
      <c r="D13" s="459">
        <v>85</v>
      </c>
      <c r="E13" s="459">
        <v>85</v>
      </c>
      <c r="F13" s="459">
        <v>85.6</v>
      </c>
      <c r="G13" s="459">
        <v>85.6</v>
      </c>
      <c r="H13" s="459">
        <v>86</v>
      </c>
      <c r="I13" s="459">
        <v>86</v>
      </c>
      <c r="J13" s="459">
        <v>87</v>
      </c>
      <c r="K13" s="459">
        <v>87</v>
      </c>
      <c r="L13" s="459">
        <v>87</v>
      </c>
      <c r="M13" s="459">
        <v>87</v>
      </c>
    </row>
    <row r="14" spans="1:16" ht="15.75" thickBot="1">
      <c r="A14" s="457">
        <v>9</v>
      </c>
      <c r="B14" s="458" t="s">
        <v>8</v>
      </c>
      <c r="C14" s="459" t="s">
        <v>112</v>
      </c>
      <c r="D14" s="459"/>
      <c r="E14" s="459"/>
      <c r="F14" s="459"/>
      <c r="G14" s="459"/>
      <c r="H14" s="459"/>
      <c r="I14" s="459"/>
      <c r="J14" s="459"/>
      <c r="K14" s="459"/>
      <c r="L14" s="459"/>
      <c r="M14" s="459"/>
    </row>
    <row r="15" spans="1:16" ht="15.75" thickBot="1">
      <c r="A15" s="457">
        <v>10</v>
      </c>
      <c r="B15" s="458" t="s">
        <v>9</v>
      </c>
      <c r="C15" s="459" t="s">
        <v>112</v>
      </c>
      <c r="D15" s="459">
        <v>94.5</v>
      </c>
      <c r="E15" s="459">
        <v>94.5</v>
      </c>
      <c r="F15" s="459">
        <v>81.5</v>
      </c>
      <c r="G15" s="459">
        <v>82</v>
      </c>
      <c r="H15" s="459">
        <v>83.5</v>
      </c>
      <c r="I15" s="459">
        <v>84.084999999999994</v>
      </c>
      <c r="J15" s="459">
        <v>86</v>
      </c>
      <c r="K15" s="459">
        <v>86</v>
      </c>
      <c r="L15" s="459">
        <v>86</v>
      </c>
      <c r="M15" s="459">
        <v>86</v>
      </c>
    </row>
    <row r="16" spans="1:16" ht="15.75" thickBot="1">
      <c r="A16" s="457">
        <v>11</v>
      </c>
      <c r="B16" s="458" t="s">
        <v>10</v>
      </c>
      <c r="C16" s="459" t="s">
        <v>112</v>
      </c>
      <c r="D16" s="459">
        <v>100</v>
      </c>
      <c r="E16" s="459">
        <v>100</v>
      </c>
      <c r="F16" s="459">
        <v>99.9</v>
      </c>
      <c r="G16" s="459">
        <v>99.9</v>
      </c>
      <c r="H16" s="459">
        <v>99.9</v>
      </c>
      <c r="I16" s="459">
        <v>99.9</v>
      </c>
      <c r="J16" s="459">
        <v>99.9</v>
      </c>
      <c r="K16" s="459">
        <v>99.9</v>
      </c>
      <c r="L16" s="459">
        <v>99.9</v>
      </c>
      <c r="M16" s="459">
        <v>99.9</v>
      </c>
    </row>
    <row r="17" spans="1:13" ht="15.75" thickBot="1">
      <c r="A17" s="457">
        <v>12</v>
      </c>
      <c r="B17" s="458" t="s">
        <v>11</v>
      </c>
      <c r="C17" s="459" t="s">
        <v>112</v>
      </c>
      <c r="D17" s="459">
        <v>100</v>
      </c>
      <c r="E17" s="459">
        <v>100</v>
      </c>
      <c r="F17" s="459">
        <v>90</v>
      </c>
      <c r="G17" s="459">
        <v>90</v>
      </c>
      <c r="H17" s="459">
        <v>90</v>
      </c>
      <c r="I17" s="459">
        <v>90</v>
      </c>
      <c r="J17" s="459">
        <v>90</v>
      </c>
      <c r="K17" s="459">
        <v>90</v>
      </c>
      <c r="L17" s="459">
        <v>90</v>
      </c>
      <c r="M17" s="459">
        <v>90</v>
      </c>
    </row>
    <row r="18" spans="1:13" ht="15.75" thickBot="1">
      <c r="A18" s="457">
        <v>13</v>
      </c>
      <c r="B18" s="458" t="s">
        <v>12</v>
      </c>
      <c r="C18" s="459" t="s">
        <v>112</v>
      </c>
      <c r="D18" s="459" t="s">
        <v>149</v>
      </c>
      <c r="E18" s="459" t="s">
        <v>149</v>
      </c>
      <c r="F18" s="459">
        <v>81.5</v>
      </c>
      <c r="G18" s="459">
        <v>82</v>
      </c>
      <c r="H18" s="459">
        <v>83.5</v>
      </c>
      <c r="I18" s="459">
        <v>84</v>
      </c>
      <c r="J18" s="459">
        <v>85</v>
      </c>
      <c r="K18" s="459">
        <v>86</v>
      </c>
      <c r="L18" s="459">
        <v>86</v>
      </c>
      <c r="M18" s="459">
        <v>86</v>
      </c>
    </row>
    <row r="19" spans="1:13" ht="15.75" thickBot="1">
      <c r="A19" s="457">
        <v>14</v>
      </c>
      <c r="B19" s="458" t="s">
        <v>13</v>
      </c>
      <c r="C19" s="459" t="s">
        <v>112</v>
      </c>
      <c r="D19" s="459">
        <v>95</v>
      </c>
      <c r="E19" s="459">
        <v>96.1</v>
      </c>
      <c r="F19" s="459">
        <v>95</v>
      </c>
      <c r="G19" s="459">
        <v>95.1</v>
      </c>
      <c r="H19" s="459">
        <v>95.3</v>
      </c>
      <c r="I19" s="459">
        <v>95.4</v>
      </c>
      <c r="J19" s="459">
        <v>95.6</v>
      </c>
      <c r="K19" s="459">
        <v>95.7</v>
      </c>
      <c r="L19" s="459">
        <v>95.8</v>
      </c>
      <c r="M19" s="459">
        <v>95.9</v>
      </c>
    </row>
    <row r="20" spans="1:13" ht="15.75" thickBot="1">
      <c r="A20" s="457">
        <v>15</v>
      </c>
      <c r="B20" s="458" t="s">
        <v>14</v>
      </c>
      <c r="C20" s="459" t="s">
        <v>112</v>
      </c>
      <c r="D20" s="459">
        <v>98.8</v>
      </c>
      <c r="E20" s="459">
        <v>80.599999999999994</v>
      </c>
      <c r="F20" s="459">
        <v>81.5</v>
      </c>
      <c r="G20" s="459">
        <v>82</v>
      </c>
      <c r="H20" s="459">
        <v>82</v>
      </c>
      <c r="I20" s="459">
        <v>83.5</v>
      </c>
      <c r="J20" s="459">
        <v>84</v>
      </c>
      <c r="K20" s="459">
        <v>85</v>
      </c>
      <c r="L20" s="459">
        <v>85.5</v>
      </c>
      <c r="M20" s="459">
        <v>86</v>
      </c>
    </row>
    <row r="21" spans="1:13" ht="15.75" thickBot="1">
      <c r="A21" s="457">
        <v>16</v>
      </c>
      <c r="B21" s="458" t="s">
        <v>15</v>
      </c>
      <c r="C21" s="459" t="s">
        <v>112</v>
      </c>
      <c r="D21" s="459">
        <v>73</v>
      </c>
      <c r="E21" s="459">
        <v>75</v>
      </c>
      <c r="F21" s="459">
        <v>81</v>
      </c>
      <c r="G21" s="459">
        <v>81</v>
      </c>
      <c r="H21" s="459">
        <v>82</v>
      </c>
      <c r="I21" s="459">
        <v>82</v>
      </c>
      <c r="J21" s="459">
        <v>83</v>
      </c>
      <c r="K21" s="459">
        <v>84</v>
      </c>
      <c r="L21" s="459">
        <v>85</v>
      </c>
      <c r="M21" s="459">
        <v>85</v>
      </c>
    </row>
    <row r="22" spans="1:13" ht="15.75" thickBot="1">
      <c r="A22" s="457">
        <v>17</v>
      </c>
      <c r="B22" s="458" t="s">
        <v>16</v>
      </c>
      <c r="C22" s="459" t="s">
        <v>112</v>
      </c>
      <c r="D22" s="459">
        <v>100</v>
      </c>
      <c r="E22" s="459">
        <v>100</v>
      </c>
      <c r="F22" s="459">
        <v>100</v>
      </c>
      <c r="G22" s="459">
        <v>100</v>
      </c>
      <c r="H22" s="459">
        <v>100</v>
      </c>
      <c r="I22" s="459">
        <v>100</v>
      </c>
      <c r="J22" s="459">
        <v>100</v>
      </c>
      <c r="K22" s="459">
        <v>100</v>
      </c>
      <c r="L22" s="459">
        <v>100</v>
      </c>
      <c r="M22" s="459">
        <v>100</v>
      </c>
    </row>
    <row r="23" spans="1:13" ht="15.75" thickBot="1">
      <c r="A23" s="457">
        <v>18</v>
      </c>
      <c r="B23" s="458" t="s">
        <v>17</v>
      </c>
      <c r="C23" s="459" t="s">
        <v>112</v>
      </c>
      <c r="D23" s="459">
        <v>89.7</v>
      </c>
      <c r="E23" s="459">
        <v>90.2</v>
      </c>
      <c r="F23" s="459">
        <v>90.2</v>
      </c>
      <c r="G23" s="459">
        <v>90.3</v>
      </c>
      <c r="H23" s="459">
        <v>90.5</v>
      </c>
      <c r="I23" s="459">
        <v>90.8</v>
      </c>
      <c r="J23" s="459">
        <v>91</v>
      </c>
      <c r="K23" s="459">
        <v>91</v>
      </c>
      <c r="L23" s="459">
        <v>91.5</v>
      </c>
      <c r="M23" s="459">
        <v>92</v>
      </c>
    </row>
    <row r="24" spans="1:13" ht="15.75" thickBot="1">
      <c r="A24" s="457">
        <v>19</v>
      </c>
      <c r="B24" s="458" t="s">
        <v>18</v>
      </c>
      <c r="C24" s="459" t="s">
        <v>112</v>
      </c>
      <c r="D24" s="459">
        <v>81</v>
      </c>
      <c r="E24" s="459">
        <v>82</v>
      </c>
      <c r="F24" s="459">
        <v>83</v>
      </c>
      <c r="G24" s="459">
        <v>84</v>
      </c>
      <c r="H24" s="459">
        <v>84.5</v>
      </c>
      <c r="I24" s="459">
        <v>85</v>
      </c>
      <c r="J24" s="459">
        <v>85</v>
      </c>
      <c r="K24" s="459">
        <v>85</v>
      </c>
      <c r="L24" s="459">
        <v>86</v>
      </c>
      <c r="M24" s="459">
        <v>86</v>
      </c>
    </row>
    <row r="25" spans="1:13" ht="15.75" thickBot="1">
      <c r="A25" s="457">
        <v>20</v>
      </c>
      <c r="B25" s="458" t="s">
        <v>19</v>
      </c>
      <c r="C25" s="459" t="s">
        <v>112</v>
      </c>
      <c r="D25" s="459">
        <v>89</v>
      </c>
      <c r="E25" s="459">
        <v>97</v>
      </c>
      <c r="F25" s="459">
        <v>94</v>
      </c>
      <c r="G25" s="459">
        <v>94.4</v>
      </c>
      <c r="H25" s="459">
        <v>95</v>
      </c>
      <c r="I25" s="459">
        <v>95.6</v>
      </c>
      <c r="J25" s="459">
        <v>96</v>
      </c>
      <c r="K25" s="459">
        <v>96.2</v>
      </c>
      <c r="L25" s="459">
        <v>96.2</v>
      </c>
      <c r="M25" s="459">
        <v>96.2</v>
      </c>
    </row>
    <row r="26" spans="1:13" ht="15.75" thickBot="1">
      <c r="A26" s="457">
        <v>21</v>
      </c>
      <c r="B26" s="458" t="s">
        <v>20</v>
      </c>
      <c r="C26" s="459" t="s">
        <v>112</v>
      </c>
      <c r="D26" s="459">
        <v>78</v>
      </c>
      <c r="E26" s="459">
        <v>80</v>
      </c>
      <c r="F26" s="459">
        <v>80</v>
      </c>
      <c r="G26" s="459">
        <v>81</v>
      </c>
      <c r="H26" s="459">
        <v>82</v>
      </c>
      <c r="I26" s="459">
        <v>83</v>
      </c>
      <c r="J26" s="459">
        <v>84</v>
      </c>
      <c r="K26" s="459">
        <v>85</v>
      </c>
      <c r="L26" s="459">
        <v>86</v>
      </c>
      <c r="M26" s="459">
        <v>86</v>
      </c>
    </row>
    <row r="27" spans="1:13" ht="15.75" thickBot="1">
      <c r="A27" s="466">
        <v>22</v>
      </c>
      <c r="B27" s="467" t="s">
        <v>409</v>
      </c>
      <c r="C27" s="468" t="s">
        <v>112</v>
      </c>
      <c r="D27" s="468">
        <v>81</v>
      </c>
      <c r="E27" s="468">
        <v>81.5</v>
      </c>
      <c r="F27" s="468">
        <v>81.5</v>
      </c>
      <c r="G27" s="468">
        <v>82</v>
      </c>
      <c r="H27" s="468">
        <v>83.5</v>
      </c>
      <c r="I27" s="468">
        <v>84</v>
      </c>
      <c r="J27" s="468">
        <v>85</v>
      </c>
      <c r="K27" s="468">
        <v>86</v>
      </c>
      <c r="L27" s="468">
        <v>87</v>
      </c>
      <c r="M27" s="468">
        <v>88</v>
      </c>
    </row>
    <row r="28" spans="1:13" ht="15.75" thickBot="1">
      <c r="A28" s="469"/>
      <c r="B28" s="470" t="s">
        <v>425</v>
      </c>
      <c r="C28" s="475" t="s">
        <v>112</v>
      </c>
      <c r="D28" s="472">
        <f>SUM(D6:D27)/22</f>
        <v>74.031818181818181</v>
      </c>
      <c r="E28" s="473">
        <f t="shared" ref="E28:M28" si="0">SUM(E6:E27)/22</f>
        <v>73.595454545454558</v>
      </c>
      <c r="F28" s="472">
        <f t="shared" si="0"/>
        <v>75.831818181818178</v>
      </c>
      <c r="G28" s="473">
        <f t="shared" si="0"/>
        <v>76.163636363636371</v>
      </c>
      <c r="H28" s="472">
        <f t="shared" si="0"/>
        <v>76.622727272727261</v>
      </c>
      <c r="I28" s="473">
        <f t="shared" si="0"/>
        <v>76.962954545454537</v>
      </c>
      <c r="J28" s="472">
        <f t="shared" si="0"/>
        <v>77.431818181818187</v>
      </c>
      <c r="K28" s="473">
        <f t="shared" si="0"/>
        <v>77.718181818181819</v>
      </c>
      <c r="L28" s="472">
        <f t="shared" si="0"/>
        <v>78.040909090909082</v>
      </c>
      <c r="M28" s="474">
        <f t="shared" si="0"/>
        <v>78.181818181818187</v>
      </c>
    </row>
    <row r="29" spans="1:13" ht="15.75" thickBot="1">
      <c r="A29" s="460"/>
      <c r="B29" s="262" t="s">
        <v>268</v>
      </c>
      <c r="C29" s="475" t="s">
        <v>112</v>
      </c>
      <c r="D29" s="263">
        <v>72.7</v>
      </c>
      <c r="E29" s="263">
        <v>70.900000000000006</v>
      </c>
      <c r="F29" s="263">
        <v>81.5</v>
      </c>
      <c r="G29" s="263">
        <v>82</v>
      </c>
      <c r="H29" s="263">
        <v>83.5</v>
      </c>
      <c r="I29" s="263">
        <v>84</v>
      </c>
      <c r="J29" s="263">
        <v>85</v>
      </c>
      <c r="K29" s="263">
        <v>86</v>
      </c>
      <c r="L29" s="263">
        <v>86</v>
      </c>
      <c r="M29" s="263">
        <v>86</v>
      </c>
    </row>
  </sheetData>
  <mergeCells count="8">
    <mergeCell ref="O1:P1"/>
    <mergeCell ref="O2:P2"/>
    <mergeCell ref="A1:M1"/>
    <mergeCell ref="A2:M2"/>
    <mergeCell ref="A3:A4"/>
    <mergeCell ref="B3:B4"/>
    <mergeCell ref="C3:C4"/>
    <mergeCell ref="D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97"/>
  <sheetViews>
    <sheetView zoomScale="120" zoomScaleNormal="120" workbookViewId="0">
      <pane xSplit="1" ySplit="5" topLeftCell="B9" activePane="bottomRight" state="frozen"/>
      <selection activeCell="B39" sqref="B39"/>
      <selection pane="topRight" activeCell="B39" sqref="B39"/>
      <selection pane="bottomLeft" activeCell="B39" sqref="B39"/>
      <selection pane="bottomRight" activeCell="F103" sqref="F103"/>
    </sheetView>
  </sheetViews>
  <sheetFormatPr defaultRowHeight="15"/>
  <cols>
    <col min="1" max="1" width="18.140625" customWidth="1"/>
    <col min="2" max="11" width="7.28515625" style="1" customWidth="1"/>
  </cols>
  <sheetData>
    <row r="2" spans="1:11" ht="78" customHeight="1">
      <c r="A2" s="2"/>
      <c r="B2" s="679" t="s">
        <v>616</v>
      </c>
      <c r="C2" s="679"/>
      <c r="D2" s="679"/>
      <c r="E2" s="679"/>
      <c r="F2" s="679"/>
      <c r="G2" s="679"/>
      <c r="H2" s="679"/>
      <c r="I2" s="679"/>
      <c r="J2" s="679"/>
      <c r="K2" s="679"/>
    </row>
    <row r="3" spans="1:1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2.25" customHeight="1">
      <c r="A4" s="4"/>
      <c r="B4" s="680" t="s">
        <v>256</v>
      </c>
      <c r="C4" s="681"/>
      <c r="D4" s="682" t="s">
        <v>257</v>
      </c>
      <c r="E4" s="683"/>
      <c r="F4" s="683"/>
      <c r="G4" s="683"/>
      <c r="H4" s="683"/>
      <c r="I4" s="683"/>
      <c r="J4" s="683"/>
      <c r="K4" s="684"/>
    </row>
    <row r="5" spans="1:11">
      <c r="A5" s="4"/>
      <c r="B5" s="607">
        <v>2011</v>
      </c>
      <c r="C5" s="607">
        <v>2012</v>
      </c>
      <c r="D5" s="607">
        <v>2013</v>
      </c>
      <c r="E5" s="607">
        <v>2014</v>
      </c>
      <c r="F5" s="607">
        <v>2015</v>
      </c>
      <c r="G5" s="607">
        <v>2016</v>
      </c>
      <c r="H5" s="607">
        <v>2017</v>
      </c>
      <c r="I5" s="607">
        <v>2018</v>
      </c>
      <c r="J5" s="607">
        <v>2019</v>
      </c>
      <c r="K5" s="607">
        <v>2020</v>
      </c>
    </row>
    <row r="6" spans="1:11">
      <c r="A6" s="6" t="s">
        <v>0</v>
      </c>
      <c r="B6" s="162">
        <v>7</v>
      </c>
      <c r="C6" s="162">
        <v>5</v>
      </c>
      <c r="D6" s="167">
        <v>4</v>
      </c>
      <c r="E6" s="163">
        <v>4</v>
      </c>
      <c r="F6" s="163">
        <v>5</v>
      </c>
      <c r="G6" s="163">
        <v>4</v>
      </c>
      <c r="H6" s="163">
        <v>3</v>
      </c>
      <c r="I6" s="163">
        <v>3</v>
      </c>
      <c r="J6" s="163">
        <v>3</v>
      </c>
      <c r="K6" s="163">
        <v>3</v>
      </c>
    </row>
    <row r="7" spans="1:11">
      <c r="A7" s="4" t="s">
        <v>266</v>
      </c>
      <c r="B7" s="165">
        <f>B6*100000/B8</f>
        <v>29.655990510083036</v>
      </c>
      <c r="C7" s="165">
        <f t="shared" ref="C7" si="0">C6*100000/C8</f>
        <v>21.182850364345025</v>
      </c>
      <c r="D7" s="165">
        <f>D6*100000/D8</f>
        <v>17.371666811430558</v>
      </c>
      <c r="E7" s="165">
        <f t="shared" ref="E7:K7" si="1">E6*100000/E8</f>
        <v>17.533093714385902</v>
      </c>
      <c r="F7" s="165">
        <f t="shared" si="1"/>
        <v>22.119000221190003</v>
      </c>
      <c r="G7" s="165">
        <f t="shared" si="1"/>
        <v>17.937219730941703</v>
      </c>
      <c r="H7" s="165">
        <f t="shared" si="1"/>
        <v>13.519603424966201</v>
      </c>
      <c r="I7" s="165">
        <f t="shared" si="1"/>
        <v>13.698630136986301</v>
      </c>
      <c r="J7" s="165">
        <f t="shared" si="1"/>
        <v>13.824884792626728</v>
      </c>
      <c r="K7" s="165">
        <f t="shared" si="1"/>
        <v>13.953488372093023</v>
      </c>
    </row>
    <row r="8" spans="1:11">
      <c r="A8" s="4" t="s">
        <v>101</v>
      </c>
      <c r="B8" s="162">
        <v>23604</v>
      </c>
      <c r="C8" s="162">
        <v>23604</v>
      </c>
      <c r="D8" s="163">
        <v>23026</v>
      </c>
      <c r="E8" s="163">
        <v>22814</v>
      </c>
      <c r="F8" s="163">
        <v>22605</v>
      </c>
      <c r="G8" s="163">
        <v>22300</v>
      </c>
      <c r="H8" s="163">
        <v>22190</v>
      </c>
      <c r="I8" s="163">
        <v>21900</v>
      </c>
      <c r="J8" s="163">
        <v>21700</v>
      </c>
      <c r="K8" s="163">
        <v>21500</v>
      </c>
    </row>
    <row r="9" spans="1:11">
      <c r="A9" s="6" t="s">
        <v>1</v>
      </c>
      <c r="B9" s="162">
        <v>3</v>
      </c>
      <c r="C9" s="162">
        <v>0</v>
      </c>
      <c r="D9" s="163">
        <v>2</v>
      </c>
      <c r="E9" s="163">
        <v>1</v>
      </c>
      <c r="F9" s="163">
        <v>1</v>
      </c>
      <c r="G9" s="163">
        <v>1</v>
      </c>
      <c r="H9" s="163">
        <v>1</v>
      </c>
      <c r="I9" s="163">
        <v>1</v>
      </c>
      <c r="J9" s="163">
        <v>1</v>
      </c>
      <c r="K9" s="163">
        <v>1</v>
      </c>
    </row>
    <row r="10" spans="1:11">
      <c r="A10" s="4" t="s">
        <v>266</v>
      </c>
      <c r="B10" s="165">
        <f t="shared" ref="B10:C10" si="2">B9*100000/B11</f>
        <v>30.921459492888065</v>
      </c>
      <c r="C10" s="165">
        <f t="shared" si="2"/>
        <v>0</v>
      </c>
      <c r="D10" s="165">
        <f>D9*100000/D11</f>
        <v>21.831677764436197</v>
      </c>
      <c r="E10" s="165">
        <f t="shared" ref="E10:K10" si="3">E9*100000/E11</f>
        <v>11.194447554013209</v>
      </c>
      <c r="F10" s="165">
        <f t="shared" si="3"/>
        <v>11.481056257175661</v>
      </c>
      <c r="G10" s="165">
        <f t="shared" si="3"/>
        <v>11.764705882352942</v>
      </c>
      <c r="H10" s="165">
        <f t="shared" si="3"/>
        <v>12.048192771084338</v>
      </c>
      <c r="I10" s="165">
        <f t="shared" si="3"/>
        <v>12.345679012345679</v>
      </c>
      <c r="J10" s="165">
        <f t="shared" si="3"/>
        <v>12.658227848101266</v>
      </c>
      <c r="K10" s="165">
        <f t="shared" si="3"/>
        <v>12.987012987012987</v>
      </c>
    </row>
    <row r="11" spans="1:11">
      <c r="A11" s="4" t="s">
        <v>101</v>
      </c>
      <c r="B11" s="162">
        <v>9702</v>
      </c>
      <c r="C11" s="162">
        <v>9702</v>
      </c>
      <c r="D11" s="163">
        <v>9161</v>
      </c>
      <c r="E11" s="163">
        <v>8933</v>
      </c>
      <c r="F11" s="163">
        <v>8710</v>
      </c>
      <c r="G11" s="163">
        <v>8500</v>
      </c>
      <c r="H11" s="163">
        <v>8300</v>
      </c>
      <c r="I11" s="163">
        <v>8100</v>
      </c>
      <c r="J11" s="163">
        <v>7900</v>
      </c>
      <c r="K11" s="163">
        <v>7700</v>
      </c>
    </row>
    <row r="12" spans="1:11">
      <c r="A12" s="6" t="s">
        <v>2</v>
      </c>
      <c r="B12" s="162">
        <v>3</v>
      </c>
      <c r="C12" s="162">
        <v>5</v>
      </c>
      <c r="D12" s="163">
        <v>7</v>
      </c>
      <c r="E12" s="163">
        <v>5</v>
      </c>
      <c r="F12" s="163">
        <v>4</v>
      </c>
      <c r="G12" s="163">
        <v>4</v>
      </c>
      <c r="H12" s="163">
        <v>3</v>
      </c>
      <c r="I12" s="163">
        <v>3</v>
      </c>
      <c r="J12" s="163">
        <v>3</v>
      </c>
      <c r="K12" s="163">
        <v>2</v>
      </c>
    </row>
    <row r="13" spans="1:11">
      <c r="A13" s="4" t="s">
        <v>266</v>
      </c>
      <c r="B13" s="165">
        <f>B12*100000/B14</f>
        <v>11.762860727728985</v>
      </c>
      <c r="C13" s="165">
        <f t="shared" ref="C13" si="4">C12*100000/C14</f>
        <v>19.604767879548305</v>
      </c>
      <c r="D13" s="165">
        <f>D12*100000/D14</f>
        <v>28.700287002870027</v>
      </c>
      <c r="E13" s="165">
        <f t="shared" ref="E13:K13" si="5">E12*100000/E14</f>
        <v>20.799534090436374</v>
      </c>
      <c r="F13" s="165">
        <f t="shared" si="5"/>
        <v>16.877637130801688</v>
      </c>
      <c r="G13" s="165">
        <f t="shared" si="5"/>
        <v>16.949152542372882</v>
      </c>
      <c r="H13" s="165">
        <f t="shared" si="5"/>
        <v>12.842465753424657</v>
      </c>
      <c r="I13" s="165">
        <f t="shared" si="5"/>
        <v>13.043478260869565</v>
      </c>
      <c r="J13" s="165">
        <f t="shared" si="5"/>
        <v>13.215859030837004</v>
      </c>
      <c r="K13" s="165">
        <f t="shared" si="5"/>
        <v>8.9485458612975393</v>
      </c>
    </row>
    <row r="14" spans="1:11">
      <c r="A14" s="4" t="s">
        <v>101</v>
      </c>
      <c r="B14" s="162">
        <v>25504</v>
      </c>
      <c r="C14" s="162">
        <v>25504</v>
      </c>
      <c r="D14" s="163">
        <v>24390</v>
      </c>
      <c r="E14" s="163">
        <v>24039</v>
      </c>
      <c r="F14" s="163">
        <v>23700</v>
      </c>
      <c r="G14" s="163">
        <v>23600</v>
      </c>
      <c r="H14" s="163">
        <v>23360</v>
      </c>
      <c r="I14" s="163">
        <v>23000</v>
      </c>
      <c r="J14" s="163">
        <v>22700</v>
      </c>
      <c r="K14" s="163">
        <v>22350</v>
      </c>
    </row>
    <row r="15" spans="1:11">
      <c r="A15" s="6" t="s">
        <v>3</v>
      </c>
      <c r="B15" s="162">
        <v>10</v>
      </c>
      <c r="C15" s="162">
        <v>9</v>
      </c>
      <c r="D15" s="167">
        <v>6</v>
      </c>
      <c r="E15" s="163">
        <v>6</v>
      </c>
      <c r="F15" s="163">
        <v>6</v>
      </c>
      <c r="G15" s="163">
        <v>5</v>
      </c>
      <c r="H15" s="163">
        <v>5</v>
      </c>
      <c r="I15" s="163">
        <v>4</v>
      </c>
      <c r="J15" s="163">
        <v>4</v>
      </c>
      <c r="K15" s="163">
        <v>3</v>
      </c>
    </row>
    <row r="16" spans="1:11">
      <c r="A16" s="4" t="s">
        <v>266</v>
      </c>
      <c r="B16" s="165">
        <f>B15*100000/B17</f>
        <v>34.22079255355554</v>
      </c>
      <c r="C16" s="165">
        <f t="shared" ref="C16" si="6">C15*100000/C17</f>
        <v>30.798713298199985</v>
      </c>
      <c r="D16" s="165">
        <f>D15*100000/D17</f>
        <v>22.577610536218252</v>
      </c>
      <c r="E16" s="165">
        <f t="shared" ref="E16:K16" si="7">E15*100000/E17</f>
        <v>23.010546500479386</v>
      </c>
      <c r="F16" s="165">
        <f t="shared" si="7"/>
        <v>23.278370514064015</v>
      </c>
      <c r="G16" s="165">
        <f t="shared" si="7"/>
        <v>19.841269841269842</v>
      </c>
      <c r="H16" s="165">
        <f t="shared" si="7"/>
        <v>20.483408439164275</v>
      </c>
      <c r="I16" s="165">
        <f t="shared" si="7"/>
        <v>17.021276595744681</v>
      </c>
      <c r="J16" s="165">
        <f t="shared" si="7"/>
        <v>17.621145374449338</v>
      </c>
      <c r="K16" s="165">
        <f t="shared" si="7"/>
        <v>13.742556115437472</v>
      </c>
    </row>
    <row r="17" spans="1:11">
      <c r="A17" s="4" t="s">
        <v>101</v>
      </c>
      <c r="B17" s="609">
        <v>29222</v>
      </c>
      <c r="C17" s="609">
        <v>29222</v>
      </c>
      <c r="D17" s="163">
        <v>26575</v>
      </c>
      <c r="E17" s="163">
        <v>26075</v>
      </c>
      <c r="F17" s="163">
        <v>25775</v>
      </c>
      <c r="G17" s="163">
        <v>25200</v>
      </c>
      <c r="H17" s="163">
        <v>24410</v>
      </c>
      <c r="I17" s="163">
        <v>23500</v>
      </c>
      <c r="J17" s="163">
        <v>22700</v>
      </c>
      <c r="K17" s="163">
        <v>21830</v>
      </c>
    </row>
    <row r="18" spans="1:11">
      <c r="A18" s="6" t="s">
        <v>4</v>
      </c>
      <c r="B18" s="162">
        <v>4</v>
      </c>
      <c r="C18" s="162">
        <v>5</v>
      </c>
      <c r="D18" s="163">
        <v>4</v>
      </c>
      <c r="E18" s="163">
        <v>4</v>
      </c>
      <c r="F18" s="163">
        <v>3</v>
      </c>
      <c r="G18" s="163">
        <v>3</v>
      </c>
      <c r="H18" s="163">
        <v>3</v>
      </c>
      <c r="I18" s="163">
        <v>2</v>
      </c>
      <c r="J18" s="163">
        <v>1</v>
      </c>
      <c r="K18" s="163">
        <v>1</v>
      </c>
    </row>
    <row r="19" spans="1:11">
      <c r="A19" s="4" t="s">
        <v>266</v>
      </c>
      <c r="B19" s="165">
        <f>B18*100000/B20</f>
        <v>21.769892239033418</v>
      </c>
      <c r="C19" s="165">
        <f t="shared" ref="C19" si="8">C18*100000/C20</f>
        <v>27.21236529879177</v>
      </c>
      <c r="D19" s="165">
        <f>D18*100000/D20</f>
        <v>22.103111012875061</v>
      </c>
      <c r="E19" s="165">
        <f t="shared" ref="E19:K19" si="9">E18*100000/E20</f>
        <v>22.4290680722216</v>
      </c>
      <c r="F19" s="165">
        <f t="shared" si="9"/>
        <v>17.069701280227594</v>
      </c>
      <c r="G19" s="165">
        <f t="shared" si="9"/>
        <v>17.341040462427745</v>
      </c>
      <c r="H19" s="165">
        <f t="shared" si="9"/>
        <v>17.559262510974538</v>
      </c>
      <c r="I19" s="165">
        <f t="shared" si="9"/>
        <v>11.904761904761905</v>
      </c>
      <c r="J19" s="165">
        <f t="shared" si="9"/>
        <v>6.024096385542169</v>
      </c>
      <c r="K19" s="165">
        <f t="shared" si="9"/>
        <v>6.1349693251533743</v>
      </c>
    </row>
    <row r="20" spans="1:11">
      <c r="A20" s="4" t="s">
        <v>101</v>
      </c>
      <c r="B20" s="162">
        <v>18374</v>
      </c>
      <c r="C20" s="162">
        <v>18374</v>
      </c>
      <c r="D20" s="163">
        <v>18097</v>
      </c>
      <c r="E20" s="163">
        <v>17834</v>
      </c>
      <c r="F20" s="163">
        <v>17575</v>
      </c>
      <c r="G20" s="163">
        <v>17300</v>
      </c>
      <c r="H20" s="163">
        <v>17085</v>
      </c>
      <c r="I20" s="163">
        <v>16800</v>
      </c>
      <c r="J20" s="163">
        <v>16600</v>
      </c>
      <c r="K20" s="163">
        <v>16300</v>
      </c>
    </row>
    <row r="21" spans="1:11">
      <c r="A21" s="6" t="s">
        <v>5</v>
      </c>
      <c r="B21" s="162">
        <v>15</v>
      </c>
      <c r="C21" s="162">
        <v>13</v>
      </c>
      <c r="D21" s="163">
        <v>15</v>
      </c>
      <c r="E21" s="163">
        <v>14</v>
      </c>
      <c r="F21" s="163">
        <v>12</v>
      </c>
      <c r="G21" s="163">
        <v>11</v>
      </c>
      <c r="H21" s="163">
        <v>11</v>
      </c>
      <c r="I21" s="163">
        <v>9</v>
      </c>
      <c r="J21" s="163">
        <v>9</v>
      </c>
      <c r="K21" s="163">
        <v>8</v>
      </c>
    </row>
    <row r="22" spans="1:11">
      <c r="A22" s="4" t="s">
        <v>266</v>
      </c>
      <c r="B22" s="165">
        <f>B21*100000/B23</f>
        <v>29.956862118549289</v>
      </c>
      <c r="C22" s="165">
        <f t="shared" ref="C22" si="10">C21*100000/C23</f>
        <v>25.962613836076052</v>
      </c>
      <c r="D22" s="165">
        <f>D21*100000/D23</f>
        <v>30.362528591381089</v>
      </c>
      <c r="E22" s="165">
        <f t="shared" ref="E22:K22" si="11">E21*100000/E23</f>
        <v>28.401022436807725</v>
      </c>
      <c r="F22" s="165">
        <f t="shared" si="11"/>
        <v>24.397682220189083</v>
      </c>
      <c r="G22" s="165">
        <f t="shared" si="11"/>
        <v>22.448979591836736</v>
      </c>
      <c r="H22" s="165">
        <f t="shared" si="11"/>
        <v>22.462732285072494</v>
      </c>
      <c r="I22" s="165">
        <f t="shared" si="11"/>
        <v>18.442622950819672</v>
      </c>
      <c r="J22" s="165">
        <f t="shared" si="11"/>
        <v>18.480492813141684</v>
      </c>
      <c r="K22" s="165">
        <f t="shared" si="11"/>
        <v>16.460905349794238</v>
      </c>
    </row>
    <row r="23" spans="1:11">
      <c r="A23" s="4" t="s">
        <v>101</v>
      </c>
      <c r="B23" s="162">
        <v>50072</v>
      </c>
      <c r="C23" s="162">
        <v>50072</v>
      </c>
      <c r="D23" s="163">
        <v>49403</v>
      </c>
      <c r="E23" s="163">
        <v>49294</v>
      </c>
      <c r="F23" s="163">
        <v>49185</v>
      </c>
      <c r="G23" s="163">
        <v>49000</v>
      </c>
      <c r="H23" s="163">
        <v>48970</v>
      </c>
      <c r="I23" s="163">
        <v>48800</v>
      </c>
      <c r="J23" s="163">
        <v>48700</v>
      </c>
      <c r="K23" s="163">
        <v>48600</v>
      </c>
    </row>
    <row r="24" spans="1:11">
      <c r="A24" s="6" t="s">
        <v>6</v>
      </c>
      <c r="B24" s="162">
        <v>5</v>
      </c>
      <c r="C24" s="162">
        <v>7</v>
      </c>
      <c r="D24" s="163">
        <v>8</v>
      </c>
      <c r="E24" s="163">
        <v>7</v>
      </c>
      <c r="F24" s="163">
        <v>6</v>
      </c>
      <c r="G24" s="163">
        <v>4</v>
      </c>
      <c r="H24" s="163">
        <v>3</v>
      </c>
      <c r="I24" s="163">
        <v>3</v>
      </c>
      <c r="J24" s="163">
        <v>3</v>
      </c>
      <c r="K24" s="163">
        <v>2</v>
      </c>
    </row>
    <row r="25" spans="1:11">
      <c r="A25" s="4" t="s">
        <v>266</v>
      </c>
      <c r="B25" s="165">
        <f>B24*100000/B26</f>
        <v>17.486797467911728</v>
      </c>
      <c r="C25" s="165">
        <f t="shared" ref="C25" si="12">C24*100000/C26</f>
        <v>24.481516455076417</v>
      </c>
      <c r="D25" s="165">
        <f>D24*100000/D26</f>
        <v>28.872527789807997</v>
      </c>
      <c r="E25" s="165">
        <f t="shared" ref="E25:K25" si="13">E24*100000/E26</f>
        <v>25.547445255474454</v>
      </c>
      <c r="F25" s="165">
        <f t="shared" si="13"/>
        <v>22.140221402214021</v>
      </c>
      <c r="G25" s="165">
        <f t="shared" si="13"/>
        <v>14.925373134328359</v>
      </c>
      <c r="H25" s="165">
        <f t="shared" si="13"/>
        <v>11.318619128466327</v>
      </c>
      <c r="I25" s="165">
        <f t="shared" si="13"/>
        <v>11.450381679389313</v>
      </c>
      <c r="J25" s="165">
        <f t="shared" si="13"/>
        <v>11.583011583011583</v>
      </c>
      <c r="K25" s="165">
        <f t="shared" si="13"/>
        <v>7.8125</v>
      </c>
    </row>
    <row r="26" spans="1:11">
      <c r="A26" s="4" t="s">
        <v>101</v>
      </c>
      <c r="B26" s="162">
        <v>28593</v>
      </c>
      <c r="C26" s="162">
        <v>28593</v>
      </c>
      <c r="D26" s="163">
        <v>27708</v>
      </c>
      <c r="E26" s="163">
        <v>27400</v>
      </c>
      <c r="F26" s="163">
        <v>27100</v>
      </c>
      <c r="G26" s="163">
        <v>26800</v>
      </c>
      <c r="H26" s="163">
        <v>26505</v>
      </c>
      <c r="I26" s="163">
        <v>26200</v>
      </c>
      <c r="J26" s="163">
        <v>25900</v>
      </c>
      <c r="K26" s="163">
        <v>25600</v>
      </c>
    </row>
    <row r="27" spans="1:11">
      <c r="A27" s="6" t="s">
        <v>7</v>
      </c>
      <c r="B27" s="162">
        <v>17</v>
      </c>
      <c r="C27" s="162">
        <v>17</v>
      </c>
      <c r="D27" s="167">
        <v>9</v>
      </c>
      <c r="E27" s="163">
        <v>9</v>
      </c>
      <c r="F27" s="163">
        <v>11</v>
      </c>
      <c r="G27" s="163">
        <v>9</v>
      </c>
      <c r="H27" s="163">
        <v>8</v>
      </c>
      <c r="I27" s="163">
        <v>7</v>
      </c>
      <c r="J27" s="163">
        <v>7</v>
      </c>
      <c r="K27" s="163">
        <v>7</v>
      </c>
    </row>
    <row r="28" spans="1:11">
      <c r="A28" s="4" t="s">
        <v>266</v>
      </c>
      <c r="B28" s="165">
        <f>B27*100000/B29</f>
        <v>44.6534107325786</v>
      </c>
      <c r="C28" s="165">
        <f t="shared" ref="C28" si="14">C27*100000/C29</f>
        <v>44.6534107325786</v>
      </c>
      <c r="D28" s="165">
        <f>D27*100000/D29</f>
        <v>22.158209616662973</v>
      </c>
      <c r="E28" s="165">
        <f t="shared" ref="E28:K28" si="15">E27*100000/E29</f>
        <v>21.951219512195124</v>
      </c>
      <c r="F28" s="165">
        <f t="shared" si="15"/>
        <v>26.506024096385541</v>
      </c>
      <c r="G28" s="165">
        <f t="shared" si="15"/>
        <v>21.5311004784689</v>
      </c>
      <c r="H28" s="165">
        <f t="shared" si="15"/>
        <v>19.047619047619047</v>
      </c>
      <c r="I28" s="165">
        <f t="shared" si="15"/>
        <v>16.470588235294116</v>
      </c>
      <c r="J28" s="165">
        <f t="shared" si="15"/>
        <v>16.355140186915889</v>
      </c>
      <c r="K28" s="165">
        <f t="shared" si="15"/>
        <v>16.279069767441861</v>
      </c>
    </row>
    <row r="29" spans="1:11">
      <c r="A29" s="4" t="s">
        <v>101</v>
      </c>
      <c r="B29" s="162">
        <v>38071</v>
      </c>
      <c r="C29" s="162">
        <v>38071</v>
      </c>
      <c r="D29" s="163">
        <v>40617</v>
      </c>
      <c r="E29" s="163">
        <v>41000</v>
      </c>
      <c r="F29" s="163">
        <v>41500</v>
      </c>
      <c r="G29" s="163">
        <v>41800</v>
      </c>
      <c r="H29" s="163">
        <v>42000</v>
      </c>
      <c r="I29" s="163">
        <v>42500</v>
      </c>
      <c r="J29" s="163">
        <v>42800</v>
      </c>
      <c r="K29" s="163">
        <v>43000</v>
      </c>
    </row>
    <row r="30" spans="1:11">
      <c r="A30" s="6" t="s">
        <v>8</v>
      </c>
      <c r="B30" s="162">
        <v>17</v>
      </c>
      <c r="C30" s="162">
        <v>17</v>
      </c>
      <c r="D30" s="167">
        <v>16</v>
      </c>
      <c r="E30" s="163">
        <v>16</v>
      </c>
      <c r="F30" s="163">
        <v>14</v>
      </c>
      <c r="G30" s="163">
        <v>13</v>
      </c>
      <c r="H30" s="163">
        <v>10</v>
      </c>
      <c r="I30" s="163">
        <v>8</v>
      </c>
      <c r="J30" s="163">
        <v>8</v>
      </c>
      <c r="K30" s="163">
        <v>8</v>
      </c>
    </row>
    <row r="31" spans="1:11">
      <c r="A31" s="4" t="s">
        <v>266</v>
      </c>
      <c r="B31" s="165">
        <f>B30*100000/B32</f>
        <v>28.352707683583784</v>
      </c>
      <c r="C31" s="165">
        <f t="shared" ref="C31" si="16">C30*100000/C32</f>
        <v>28.352707683583784</v>
      </c>
      <c r="D31" s="165">
        <f>D30*100000/D32</f>
        <v>27.164224716048963</v>
      </c>
      <c r="E31" s="165">
        <f t="shared" ref="E31:K31" si="17">E30*100000/E32</f>
        <v>27.336408679309756</v>
      </c>
      <c r="F31" s="165">
        <f t="shared" si="17"/>
        <v>24.071526822558461</v>
      </c>
      <c r="G31" s="165">
        <f t="shared" si="17"/>
        <v>22.530329289428078</v>
      </c>
      <c r="H31" s="165">
        <f t="shared" si="17"/>
        <v>17.412502176562771</v>
      </c>
      <c r="I31" s="165">
        <f t="shared" si="17"/>
        <v>14.035087719298245</v>
      </c>
      <c r="J31" s="165">
        <f t="shared" si="17"/>
        <v>14.109347442680775</v>
      </c>
      <c r="K31" s="165">
        <f t="shared" si="17"/>
        <v>14.209591474245116</v>
      </c>
    </row>
    <row r="32" spans="1:11">
      <c r="A32" s="4" t="s">
        <v>101</v>
      </c>
      <c r="B32" s="162">
        <v>59959</v>
      </c>
      <c r="C32" s="162">
        <v>59959</v>
      </c>
      <c r="D32" s="163">
        <v>58901</v>
      </c>
      <c r="E32" s="163">
        <v>58530</v>
      </c>
      <c r="F32" s="163">
        <v>58160</v>
      </c>
      <c r="G32" s="163">
        <v>57700</v>
      </c>
      <c r="H32" s="163">
        <v>57430</v>
      </c>
      <c r="I32" s="163">
        <v>57000</v>
      </c>
      <c r="J32" s="163">
        <v>56700</v>
      </c>
      <c r="K32" s="163">
        <v>56300</v>
      </c>
    </row>
    <row r="33" spans="1:11">
      <c r="A33" s="6" t="s">
        <v>9</v>
      </c>
      <c r="B33" s="162">
        <v>8</v>
      </c>
      <c r="C33" s="162">
        <v>5</v>
      </c>
      <c r="D33" s="167">
        <v>3</v>
      </c>
      <c r="E33" s="163">
        <v>3</v>
      </c>
      <c r="F33" s="163">
        <v>3</v>
      </c>
      <c r="G33" s="163">
        <v>3</v>
      </c>
      <c r="H33" s="163">
        <v>3</v>
      </c>
      <c r="I33" s="163">
        <v>3</v>
      </c>
      <c r="J33" s="163">
        <v>3</v>
      </c>
      <c r="K33" s="163">
        <v>3</v>
      </c>
    </row>
    <row r="34" spans="1:11">
      <c r="A34" s="4" t="s">
        <v>266</v>
      </c>
      <c r="B34" s="165">
        <f>B33*100000/B35</f>
        <v>48.561369430617944</v>
      </c>
      <c r="C34" s="165">
        <f t="shared" ref="C34" si="18">C33*100000/C35</f>
        <v>30.350855894136213</v>
      </c>
      <c r="D34" s="165">
        <f>D33*100000/D35</f>
        <v>18.865551502955604</v>
      </c>
      <c r="E34" s="165">
        <f t="shared" ref="E34:K34" si="19">E33*100000/E35</f>
        <v>19.169329073482427</v>
      </c>
      <c r="F34" s="165">
        <f t="shared" si="19"/>
        <v>20.811654526534859</v>
      </c>
      <c r="G34" s="165">
        <f t="shared" si="19"/>
        <v>19.762845849802371</v>
      </c>
      <c r="H34" s="165">
        <f t="shared" si="19"/>
        <v>20.066889632107024</v>
      </c>
      <c r="I34" s="165">
        <f t="shared" si="19"/>
        <v>20.408163265306122</v>
      </c>
      <c r="J34" s="165">
        <f t="shared" si="19"/>
        <v>20.689655172413794</v>
      </c>
      <c r="K34" s="165">
        <f t="shared" si="19"/>
        <v>21.12676056338028</v>
      </c>
    </row>
    <row r="35" spans="1:11">
      <c r="A35" s="4" t="s">
        <v>101</v>
      </c>
      <c r="B35" s="162">
        <v>16474</v>
      </c>
      <c r="C35" s="162">
        <v>16474</v>
      </c>
      <c r="D35" s="163">
        <v>15902</v>
      </c>
      <c r="E35" s="163">
        <v>15650</v>
      </c>
      <c r="F35" s="163">
        <v>14415</v>
      </c>
      <c r="G35" s="163">
        <v>15180</v>
      </c>
      <c r="H35" s="163">
        <v>14950</v>
      </c>
      <c r="I35" s="163">
        <v>14700</v>
      </c>
      <c r="J35" s="163">
        <v>14500</v>
      </c>
      <c r="K35" s="163">
        <v>14200</v>
      </c>
    </row>
    <row r="36" spans="1:11">
      <c r="A36" s="6" t="s">
        <v>10</v>
      </c>
      <c r="B36" s="162">
        <v>2</v>
      </c>
      <c r="C36" s="162">
        <v>6</v>
      </c>
      <c r="D36" s="163">
        <v>4</v>
      </c>
      <c r="E36" s="163">
        <v>4</v>
      </c>
      <c r="F36" s="163">
        <v>3</v>
      </c>
      <c r="G36" s="163">
        <v>3</v>
      </c>
      <c r="H36" s="163">
        <v>2</v>
      </c>
      <c r="I36" s="163">
        <v>2</v>
      </c>
      <c r="J36" s="163">
        <v>2</v>
      </c>
      <c r="K36" s="163">
        <v>2</v>
      </c>
    </row>
    <row r="37" spans="1:11">
      <c r="A37" s="4" t="s">
        <v>266</v>
      </c>
      <c r="B37" s="165">
        <f>B36*100000/B38</f>
        <v>13.299640909695439</v>
      </c>
      <c r="C37" s="165">
        <f t="shared" ref="C37" si="20">C36*100000/C38</f>
        <v>39.898922729086316</v>
      </c>
      <c r="D37" s="165">
        <f>D36*100000/D38</f>
        <v>27.453671928620452</v>
      </c>
      <c r="E37" s="165">
        <f t="shared" ref="E37:K37" si="21">E36*100000/E38</f>
        <v>27.708506511499031</v>
      </c>
      <c r="F37" s="165">
        <f t="shared" si="21"/>
        <v>20.97902097902098</v>
      </c>
      <c r="G37" s="165">
        <f t="shared" si="21"/>
        <v>21.171489061397317</v>
      </c>
      <c r="H37" s="165">
        <f t="shared" si="21"/>
        <v>14.245014245014245</v>
      </c>
      <c r="I37" s="165">
        <f t="shared" si="21"/>
        <v>14.388489208633093</v>
      </c>
      <c r="J37" s="165">
        <f t="shared" si="21"/>
        <v>14.598540145985401</v>
      </c>
      <c r="K37" s="165">
        <f t="shared" si="21"/>
        <v>14.814814814814815</v>
      </c>
    </row>
    <row r="38" spans="1:11">
      <c r="A38" s="4" t="s">
        <v>101</v>
      </c>
      <c r="B38" s="162">
        <v>15038</v>
      </c>
      <c r="C38" s="162">
        <v>15038</v>
      </c>
      <c r="D38" s="163">
        <v>14570</v>
      </c>
      <c r="E38" s="163">
        <v>14436</v>
      </c>
      <c r="F38" s="163">
        <v>14300</v>
      </c>
      <c r="G38" s="163">
        <v>14170</v>
      </c>
      <c r="H38" s="163">
        <v>14040</v>
      </c>
      <c r="I38" s="163">
        <v>13900</v>
      </c>
      <c r="J38" s="163">
        <v>13700</v>
      </c>
      <c r="K38" s="163">
        <v>13500</v>
      </c>
    </row>
    <row r="39" spans="1:11">
      <c r="A39" s="6" t="s">
        <v>11</v>
      </c>
      <c r="B39" s="162">
        <v>16</v>
      </c>
      <c r="C39" s="162">
        <v>11</v>
      </c>
      <c r="D39" s="167">
        <v>9</v>
      </c>
      <c r="E39" s="163">
        <v>8</v>
      </c>
      <c r="F39" s="163">
        <v>8</v>
      </c>
      <c r="G39" s="163">
        <v>7</v>
      </c>
      <c r="H39" s="163">
        <v>6</v>
      </c>
      <c r="I39" s="163">
        <v>5</v>
      </c>
      <c r="J39" s="163">
        <v>5</v>
      </c>
      <c r="K39" s="163">
        <v>5</v>
      </c>
    </row>
    <row r="40" spans="1:11">
      <c r="A40" s="4" t="s">
        <v>266</v>
      </c>
      <c r="B40" s="165">
        <f>B39*100000/B41</f>
        <v>40.238412594623142</v>
      </c>
      <c r="C40" s="165">
        <f t="shared" ref="C40" si="22">C39*100000/C41</f>
        <v>27.663908658803411</v>
      </c>
      <c r="D40" s="165">
        <f>D39*100000/D41</f>
        <v>23.163042079526445</v>
      </c>
      <c r="E40" s="165">
        <f t="shared" ref="E40:K40" si="23">E39*100000/E41</f>
        <v>20.795425006498569</v>
      </c>
      <c r="F40" s="165">
        <f t="shared" si="23"/>
        <v>21.005645267165551</v>
      </c>
      <c r="G40" s="165">
        <f t="shared" si="23"/>
        <v>18.528321863419798</v>
      </c>
      <c r="H40" s="165">
        <f t="shared" si="23"/>
        <v>16.025641025641026</v>
      </c>
      <c r="I40" s="165">
        <f t="shared" si="23"/>
        <v>13.477088948787062</v>
      </c>
      <c r="J40" s="165">
        <f t="shared" si="23"/>
        <v>13.623978201634877</v>
      </c>
      <c r="K40" s="165">
        <f t="shared" si="23"/>
        <v>13.774104683195592</v>
      </c>
    </row>
    <row r="41" spans="1:11">
      <c r="A41" s="4" t="s">
        <v>101</v>
      </c>
      <c r="B41" s="162">
        <v>39763</v>
      </c>
      <c r="C41" s="162">
        <v>39763</v>
      </c>
      <c r="D41" s="163">
        <v>38855</v>
      </c>
      <c r="E41" s="163">
        <v>38470</v>
      </c>
      <c r="F41" s="163">
        <v>38085</v>
      </c>
      <c r="G41" s="163">
        <v>37780</v>
      </c>
      <c r="H41" s="163">
        <v>37440</v>
      </c>
      <c r="I41" s="163">
        <v>37100</v>
      </c>
      <c r="J41" s="163">
        <v>36700</v>
      </c>
      <c r="K41" s="163">
        <v>36300</v>
      </c>
    </row>
    <row r="42" spans="1:11">
      <c r="A42" s="6" t="s">
        <v>12</v>
      </c>
      <c r="B42" s="162">
        <v>5</v>
      </c>
      <c r="C42" s="162">
        <v>2</v>
      </c>
      <c r="D42" s="163">
        <v>4</v>
      </c>
      <c r="E42" s="163">
        <v>3</v>
      </c>
      <c r="F42" s="163">
        <v>2</v>
      </c>
      <c r="G42" s="163">
        <v>2</v>
      </c>
      <c r="H42" s="163">
        <v>2</v>
      </c>
      <c r="I42" s="163">
        <v>2</v>
      </c>
      <c r="J42" s="163">
        <v>2</v>
      </c>
      <c r="K42" s="163">
        <v>2</v>
      </c>
    </row>
    <row r="43" spans="1:11">
      <c r="A43" s="4" t="s">
        <v>266</v>
      </c>
      <c r="B43" s="165">
        <f>B42*100000/B44</f>
        <v>37.841519715431772</v>
      </c>
      <c r="C43" s="165">
        <f t="shared" ref="C43" si="24">C42*100000/C44</f>
        <v>15.136607886172708</v>
      </c>
      <c r="D43" s="165">
        <f>D42*100000/D44</f>
        <v>33.701238520515631</v>
      </c>
      <c r="E43" s="165">
        <f t="shared" ref="E43:K43" si="25">E42*100000/E44</f>
        <v>27.505271843770057</v>
      </c>
      <c r="F43" s="165">
        <f t="shared" si="25"/>
        <v>19.930244145490782</v>
      </c>
      <c r="G43" s="165">
        <f t="shared" si="25"/>
        <v>21.668472372697725</v>
      </c>
      <c r="H43" s="165">
        <f t="shared" si="25"/>
        <v>23.419203747072601</v>
      </c>
      <c r="I43" s="165">
        <f t="shared" si="25"/>
        <v>25.316455696202532</v>
      </c>
      <c r="J43" s="165">
        <f t="shared" si="25"/>
        <v>28.169014084507044</v>
      </c>
      <c r="K43" s="165">
        <f t="shared" si="25"/>
        <v>31.746031746031747</v>
      </c>
    </row>
    <row r="44" spans="1:11">
      <c r="A44" s="4" t="s">
        <v>101</v>
      </c>
      <c r="B44" s="162">
        <v>13213</v>
      </c>
      <c r="C44" s="162">
        <v>13213</v>
      </c>
      <c r="D44" s="163">
        <v>11869</v>
      </c>
      <c r="E44" s="163">
        <v>10907</v>
      </c>
      <c r="F44" s="163">
        <v>10035</v>
      </c>
      <c r="G44" s="163">
        <v>9230</v>
      </c>
      <c r="H44" s="163">
        <v>8540</v>
      </c>
      <c r="I44" s="163">
        <v>7900</v>
      </c>
      <c r="J44" s="163">
        <v>7100</v>
      </c>
      <c r="K44" s="163">
        <v>6300</v>
      </c>
    </row>
    <row r="45" spans="1:11">
      <c r="A45" s="6" t="s">
        <v>13</v>
      </c>
      <c r="B45" s="162">
        <v>6</v>
      </c>
      <c r="C45" s="162">
        <v>4</v>
      </c>
      <c r="D45" s="163">
        <v>4</v>
      </c>
      <c r="E45" s="163">
        <v>3</v>
      </c>
      <c r="F45" s="163">
        <v>3</v>
      </c>
      <c r="G45" s="167">
        <v>4</v>
      </c>
      <c r="H45" s="167">
        <v>4</v>
      </c>
      <c r="I45" s="167">
        <v>4</v>
      </c>
      <c r="J45" s="167">
        <v>4</v>
      </c>
      <c r="K45" s="167">
        <v>3</v>
      </c>
    </row>
    <row r="46" spans="1:11">
      <c r="A46" s="4" t="s">
        <v>266</v>
      </c>
      <c r="B46" s="165">
        <f>B45*100000/B47</f>
        <v>23.985608634819108</v>
      </c>
      <c r="C46" s="165">
        <f t="shared" ref="C46" si="26">C45*100000/C47</f>
        <v>15.990405756546073</v>
      </c>
      <c r="D46" s="165">
        <f>D45*100000/D47</f>
        <v>16.396802623488419</v>
      </c>
      <c r="E46" s="165">
        <f t="shared" ref="E46:K46" si="27">E45*100000/E47</f>
        <v>12.381856453010855</v>
      </c>
      <c r="F46" s="165">
        <f t="shared" si="27"/>
        <v>12.455885405854266</v>
      </c>
      <c r="G46" s="165">
        <f t="shared" si="27"/>
        <v>16.708437761069341</v>
      </c>
      <c r="H46" s="165">
        <f t="shared" si="27"/>
        <v>16.813787305590584</v>
      </c>
      <c r="I46" s="165">
        <f t="shared" si="27"/>
        <v>16.949152542372882</v>
      </c>
      <c r="J46" s="165">
        <f t="shared" si="27"/>
        <v>17.057569296375267</v>
      </c>
      <c r="K46" s="165">
        <f t="shared" si="27"/>
        <v>12.875536480686696</v>
      </c>
    </row>
    <row r="47" spans="1:11">
      <c r="A47" s="4" t="s">
        <v>101</v>
      </c>
      <c r="B47" s="162">
        <v>25015</v>
      </c>
      <c r="C47" s="162">
        <v>25015</v>
      </c>
      <c r="D47" s="163">
        <v>24395</v>
      </c>
      <c r="E47" s="163">
        <v>24229</v>
      </c>
      <c r="F47" s="163">
        <v>24085</v>
      </c>
      <c r="G47" s="167">
        <v>23940</v>
      </c>
      <c r="H47" s="167">
        <v>23790</v>
      </c>
      <c r="I47" s="167">
        <v>23600</v>
      </c>
      <c r="J47" s="167">
        <v>23450</v>
      </c>
      <c r="K47" s="167">
        <v>23300</v>
      </c>
    </row>
    <row r="48" spans="1:11">
      <c r="A48" s="6" t="s">
        <v>14</v>
      </c>
      <c r="B48" s="162">
        <v>3</v>
      </c>
      <c r="C48" s="162">
        <v>3</v>
      </c>
      <c r="D48" s="167">
        <v>1</v>
      </c>
      <c r="E48" s="163">
        <v>2</v>
      </c>
      <c r="F48" s="163">
        <v>2</v>
      </c>
      <c r="G48" s="167">
        <v>2</v>
      </c>
      <c r="H48" s="167">
        <v>2</v>
      </c>
      <c r="I48" s="167">
        <v>2</v>
      </c>
      <c r="J48" s="167">
        <v>2</v>
      </c>
      <c r="K48" s="167">
        <v>2</v>
      </c>
    </row>
    <row r="49" spans="1:11">
      <c r="A49" s="4" t="s">
        <v>266</v>
      </c>
      <c r="B49" s="165">
        <f>B48*100000/B50</f>
        <v>54.874702762026708</v>
      </c>
      <c r="C49" s="165">
        <f t="shared" ref="C49" si="28">C48*100000/C50</f>
        <v>54.874702762026708</v>
      </c>
      <c r="D49" s="165">
        <f>D48*100000/D50</f>
        <v>18.515089798185521</v>
      </c>
      <c r="E49" s="165">
        <f t="shared" ref="E49:K49" si="29">E48*100000/E50</f>
        <v>36.948087936449291</v>
      </c>
      <c r="F49" s="165">
        <f t="shared" si="29"/>
        <v>36.697247706422019</v>
      </c>
      <c r="G49" s="165">
        <f t="shared" si="29"/>
        <v>36.496350364963504</v>
      </c>
      <c r="H49" s="165">
        <f t="shared" si="29"/>
        <v>36.363636363636367</v>
      </c>
      <c r="I49" s="165">
        <f t="shared" si="29"/>
        <v>36.101083032490976</v>
      </c>
      <c r="J49" s="165">
        <f t="shared" si="29"/>
        <v>36.036036036036037</v>
      </c>
      <c r="K49" s="165">
        <f t="shared" si="29"/>
        <v>35.97122302158273</v>
      </c>
    </row>
    <row r="50" spans="1:11">
      <c r="A50" s="4" t="s">
        <v>101</v>
      </c>
      <c r="B50" s="162">
        <v>5467</v>
      </c>
      <c r="C50" s="162">
        <v>5467</v>
      </c>
      <c r="D50" s="163">
        <v>5401</v>
      </c>
      <c r="E50" s="163">
        <v>5413</v>
      </c>
      <c r="F50" s="163">
        <v>5450</v>
      </c>
      <c r="G50" s="167">
        <v>5480</v>
      </c>
      <c r="H50" s="167">
        <v>5500</v>
      </c>
      <c r="I50" s="167">
        <v>5540</v>
      </c>
      <c r="J50" s="167">
        <v>5550</v>
      </c>
      <c r="K50" s="167">
        <v>5560</v>
      </c>
    </row>
    <row r="51" spans="1:11">
      <c r="A51" s="6" t="s">
        <v>15</v>
      </c>
      <c r="B51" s="162">
        <v>8</v>
      </c>
      <c r="C51" s="162">
        <v>12</v>
      </c>
      <c r="D51" s="167">
        <v>16</v>
      </c>
      <c r="E51" s="163">
        <v>10</v>
      </c>
      <c r="F51" s="163">
        <v>8</v>
      </c>
      <c r="G51" s="163">
        <v>7</v>
      </c>
      <c r="H51" s="163">
        <v>6</v>
      </c>
      <c r="I51" s="163">
        <v>5</v>
      </c>
      <c r="J51" s="163">
        <v>5</v>
      </c>
      <c r="K51" s="163">
        <v>4</v>
      </c>
    </row>
    <row r="52" spans="1:11">
      <c r="A52" s="4" t="s">
        <v>266</v>
      </c>
      <c r="B52" s="165">
        <f>B51*100000/B53</f>
        <v>29.852974102544966</v>
      </c>
      <c r="C52" s="165">
        <f t="shared" ref="C52" si="30">C51*100000/C53</f>
        <v>44.779461153817451</v>
      </c>
      <c r="D52" s="165">
        <f>D51*100000/D53</f>
        <v>59.40226471134212</v>
      </c>
      <c r="E52" s="165">
        <f t="shared" ref="E52:K52" si="31">E51*100000/E53</f>
        <v>37.083735073796632</v>
      </c>
      <c r="F52" s="165">
        <f t="shared" si="31"/>
        <v>29.57486136783734</v>
      </c>
      <c r="G52" s="165">
        <f t="shared" si="31"/>
        <v>25.925925925925927</v>
      </c>
      <c r="H52" s="165">
        <f t="shared" si="31"/>
        <v>22.304832713754646</v>
      </c>
      <c r="I52" s="165">
        <f t="shared" si="31"/>
        <v>18.656716417910449</v>
      </c>
      <c r="J52" s="165">
        <f t="shared" si="31"/>
        <v>18.656716417910449</v>
      </c>
      <c r="K52" s="165">
        <f t="shared" si="31"/>
        <v>14.925373134328359</v>
      </c>
    </row>
    <row r="53" spans="1:11">
      <c r="A53" s="4" t="s">
        <v>101</v>
      </c>
      <c r="B53" s="162">
        <v>26798</v>
      </c>
      <c r="C53" s="162">
        <v>26798</v>
      </c>
      <c r="D53" s="163">
        <v>26935</v>
      </c>
      <c r="E53" s="163">
        <v>26966</v>
      </c>
      <c r="F53" s="163">
        <v>27050</v>
      </c>
      <c r="G53" s="163">
        <v>27000</v>
      </c>
      <c r="H53" s="163">
        <v>26900</v>
      </c>
      <c r="I53" s="163">
        <v>26800</v>
      </c>
      <c r="J53" s="163">
        <v>26800</v>
      </c>
      <c r="K53" s="163">
        <v>26800</v>
      </c>
    </row>
    <row r="54" spans="1:11">
      <c r="A54" s="6" t="s">
        <v>16</v>
      </c>
      <c r="B54" s="162">
        <v>2</v>
      </c>
      <c r="C54" s="162">
        <v>1</v>
      </c>
      <c r="D54" s="163">
        <v>3</v>
      </c>
      <c r="E54" s="163">
        <v>2</v>
      </c>
      <c r="F54" s="163">
        <v>2</v>
      </c>
      <c r="G54" s="163">
        <v>2</v>
      </c>
      <c r="H54" s="163">
        <v>2</v>
      </c>
      <c r="I54" s="163">
        <v>2</v>
      </c>
      <c r="J54" s="163">
        <v>2</v>
      </c>
      <c r="K54" s="163">
        <v>2</v>
      </c>
    </row>
    <row r="55" spans="1:11">
      <c r="A55" s="4" t="s">
        <v>266</v>
      </c>
      <c r="B55" s="165">
        <f>B54*100000/B56</f>
        <v>14.184397163120567</v>
      </c>
      <c r="C55" s="165">
        <f t="shared" ref="C55" si="32">C54*100000/C56</f>
        <v>7.0921985815602833</v>
      </c>
      <c r="D55" s="165">
        <f>D54*100000/D56</f>
        <v>22.298201278430206</v>
      </c>
      <c r="E55" s="165">
        <f t="shared" ref="E55:K55" si="33">E54*100000/E56</f>
        <v>15.128593040847202</v>
      </c>
      <c r="F55" s="165">
        <f t="shared" si="33"/>
        <v>15.360983102918587</v>
      </c>
      <c r="G55" s="165">
        <f t="shared" si="33"/>
        <v>15.594541910331383</v>
      </c>
      <c r="H55" s="165">
        <f t="shared" si="33"/>
        <v>15.625</v>
      </c>
      <c r="I55" s="165">
        <f t="shared" si="33"/>
        <v>16</v>
      </c>
      <c r="J55" s="165">
        <f t="shared" si="33"/>
        <v>16.393442622950818</v>
      </c>
      <c r="K55" s="165">
        <f t="shared" si="33"/>
        <v>16.666666666666668</v>
      </c>
    </row>
    <row r="56" spans="1:11">
      <c r="A56" s="4" t="s">
        <v>101</v>
      </c>
      <c r="B56" s="162">
        <v>14100</v>
      </c>
      <c r="C56" s="162">
        <v>14100</v>
      </c>
      <c r="D56" s="163">
        <v>13454</v>
      </c>
      <c r="E56" s="163">
        <v>13220</v>
      </c>
      <c r="F56" s="163">
        <v>13020</v>
      </c>
      <c r="G56" s="163">
        <v>12825</v>
      </c>
      <c r="H56" s="163">
        <v>12800</v>
      </c>
      <c r="I56" s="163">
        <v>12500</v>
      </c>
      <c r="J56" s="163">
        <v>12200</v>
      </c>
      <c r="K56" s="163">
        <v>12000</v>
      </c>
    </row>
    <row r="57" spans="1:11">
      <c r="A57" s="6" t="s">
        <v>17</v>
      </c>
      <c r="B57" s="162">
        <v>17</v>
      </c>
      <c r="C57" s="162">
        <v>19</v>
      </c>
      <c r="D57" s="167">
        <v>12</v>
      </c>
      <c r="E57" s="163">
        <v>15</v>
      </c>
      <c r="F57" s="163">
        <v>15</v>
      </c>
      <c r="G57" s="163">
        <v>14</v>
      </c>
      <c r="H57" s="163">
        <v>11</v>
      </c>
      <c r="I57" s="163">
        <v>10</v>
      </c>
      <c r="J57" s="163">
        <v>9</v>
      </c>
      <c r="K57" s="163">
        <v>9</v>
      </c>
    </row>
    <row r="58" spans="1:11">
      <c r="A58" s="4" t="s">
        <v>266</v>
      </c>
      <c r="B58" s="165">
        <f>B57*100000/B59</f>
        <v>36.427530641981654</v>
      </c>
      <c r="C58" s="165">
        <f t="shared" ref="C58" si="34">C57*100000/C59</f>
        <v>40.713122482214793</v>
      </c>
      <c r="D58" s="165">
        <f>D57*100000/D59</f>
        <v>26.882322632675464</v>
      </c>
      <c r="E58" s="165">
        <f t="shared" ref="E58:K58" si="35">E57*100000/E59</f>
        <v>34.194269040508807</v>
      </c>
      <c r="F58" s="165">
        <f t="shared" si="35"/>
        <v>34.794711203897009</v>
      </c>
      <c r="G58" s="165">
        <f t="shared" si="35"/>
        <v>33.050047214353164</v>
      </c>
      <c r="H58" s="165">
        <f t="shared" si="35"/>
        <v>26.423252462166708</v>
      </c>
      <c r="I58" s="165">
        <f t="shared" si="35"/>
        <v>24.449877750611247</v>
      </c>
      <c r="J58" s="165">
        <f t="shared" si="35"/>
        <v>22.388059701492537</v>
      </c>
      <c r="K58" s="165">
        <f t="shared" si="35"/>
        <v>22.784810126582279</v>
      </c>
    </row>
    <row r="59" spans="1:11">
      <c r="A59" s="4" t="s">
        <v>101</v>
      </c>
      <c r="B59" s="162">
        <v>46668</v>
      </c>
      <c r="C59" s="162">
        <v>46668</v>
      </c>
      <c r="D59" s="163">
        <v>44639</v>
      </c>
      <c r="E59" s="163">
        <v>43867</v>
      </c>
      <c r="F59" s="163">
        <v>43110</v>
      </c>
      <c r="G59" s="163">
        <v>42360</v>
      </c>
      <c r="H59" s="163">
        <v>41630</v>
      </c>
      <c r="I59" s="163">
        <v>40900</v>
      </c>
      <c r="J59" s="163">
        <v>40200</v>
      </c>
      <c r="K59" s="163">
        <v>39500</v>
      </c>
    </row>
    <row r="60" spans="1:11">
      <c r="A60" s="6" t="s">
        <v>18</v>
      </c>
      <c r="B60" s="162">
        <v>6</v>
      </c>
      <c r="C60" s="162">
        <v>5</v>
      </c>
      <c r="D60" s="163">
        <v>6</v>
      </c>
      <c r="E60" s="163">
        <v>5</v>
      </c>
      <c r="F60" s="163">
        <v>5</v>
      </c>
      <c r="G60" s="163">
        <v>3</v>
      </c>
      <c r="H60" s="163">
        <v>3</v>
      </c>
      <c r="I60" s="163">
        <v>2</v>
      </c>
      <c r="J60" s="163">
        <v>2</v>
      </c>
      <c r="K60" s="163">
        <v>2</v>
      </c>
    </row>
    <row r="61" spans="1:11">
      <c r="A61" s="4" t="s">
        <v>266</v>
      </c>
      <c r="B61" s="165">
        <f>B60*100000/B62</f>
        <v>36.545255207698865</v>
      </c>
      <c r="C61" s="165">
        <f t="shared" ref="C61" si="36">C60*100000/C62</f>
        <v>30.454379339749057</v>
      </c>
      <c r="D61" s="165">
        <f>D60*100000/D62</f>
        <v>35.151444138496693</v>
      </c>
      <c r="E61" s="165">
        <f t="shared" ref="E61:K61" si="37">E60*100000/E62</f>
        <v>29.761904761904763</v>
      </c>
      <c r="F61" s="165">
        <f t="shared" si="37"/>
        <v>29.585798816568047</v>
      </c>
      <c r="G61" s="165">
        <f t="shared" si="37"/>
        <v>17.647058823529413</v>
      </c>
      <c r="H61" s="165">
        <f t="shared" si="37"/>
        <v>17.595307917888562</v>
      </c>
      <c r="I61" s="165">
        <f t="shared" si="37"/>
        <v>11.695906432748538</v>
      </c>
      <c r="J61" s="165">
        <f t="shared" si="37"/>
        <v>11.627906976744185</v>
      </c>
      <c r="K61" s="165">
        <f t="shared" si="37"/>
        <v>11.560693641618498</v>
      </c>
    </row>
    <row r="62" spans="1:11">
      <c r="A62" s="4" t="s">
        <v>101</v>
      </c>
      <c r="B62" s="162">
        <v>16418</v>
      </c>
      <c r="C62" s="162">
        <v>16418</v>
      </c>
      <c r="D62" s="163">
        <v>17069</v>
      </c>
      <c r="E62" s="163">
        <v>16800</v>
      </c>
      <c r="F62" s="163">
        <v>16900</v>
      </c>
      <c r="G62" s="163">
        <v>17000</v>
      </c>
      <c r="H62" s="163">
        <v>17050</v>
      </c>
      <c r="I62" s="163">
        <v>17100</v>
      </c>
      <c r="J62" s="163">
        <v>17200</v>
      </c>
      <c r="K62" s="163">
        <v>17300</v>
      </c>
    </row>
    <row r="63" spans="1:11">
      <c r="A63" s="6" t="s">
        <v>19</v>
      </c>
      <c r="B63" s="162">
        <v>16</v>
      </c>
      <c r="C63" s="162">
        <v>13</v>
      </c>
      <c r="D63" s="167">
        <v>10</v>
      </c>
      <c r="E63" s="167">
        <v>9</v>
      </c>
      <c r="F63" s="167">
        <v>8</v>
      </c>
      <c r="G63" s="167">
        <v>6</v>
      </c>
      <c r="H63" s="167">
        <v>5</v>
      </c>
      <c r="I63" s="163">
        <v>4</v>
      </c>
      <c r="J63" s="163">
        <v>4</v>
      </c>
      <c r="K63" s="163">
        <v>3</v>
      </c>
    </row>
    <row r="64" spans="1:11">
      <c r="A64" s="4" t="s">
        <v>266</v>
      </c>
      <c r="B64" s="165">
        <f>B63*100000/B65</f>
        <v>70.329670329670336</v>
      </c>
      <c r="C64" s="165">
        <f t="shared" ref="C64" si="38">C63*100000/C65</f>
        <v>57.142857142857146</v>
      </c>
      <c r="D64" s="165">
        <f>D63*100000/D65</f>
        <v>45.28165187466039</v>
      </c>
      <c r="E64" s="165">
        <f t="shared" ref="E64:K64" si="39">E63*100000/E65</f>
        <v>41.095890410958901</v>
      </c>
      <c r="F64" s="165">
        <f t="shared" si="39"/>
        <v>36.815462494247583</v>
      </c>
      <c r="G64" s="165">
        <f t="shared" si="39"/>
        <v>27.842227378190255</v>
      </c>
      <c r="H64" s="165">
        <f t="shared" si="39"/>
        <v>23.391812865497077</v>
      </c>
      <c r="I64" s="165">
        <f t="shared" si="39"/>
        <v>18.957345971563981</v>
      </c>
      <c r="J64" s="165">
        <f t="shared" si="39"/>
        <v>19.138755980861244</v>
      </c>
      <c r="K64" s="165">
        <f t="shared" si="39"/>
        <v>14.492753623188406</v>
      </c>
    </row>
    <row r="65" spans="1:11">
      <c r="A65" s="4" t="s">
        <v>101</v>
      </c>
      <c r="B65" s="162">
        <v>22750</v>
      </c>
      <c r="C65" s="162">
        <v>22750</v>
      </c>
      <c r="D65" s="163">
        <v>22084</v>
      </c>
      <c r="E65" s="163">
        <v>21900</v>
      </c>
      <c r="F65" s="163">
        <v>21730</v>
      </c>
      <c r="G65" s="163">
        <v>21550</v>
      </c>
      <c r="H65" s="163">
        <v>21375</v>
      </c>
      <c r="I65" s="163">
        <v>21100</v>
      </c>
      <c r="J65" s="163">
        <v>20900</v>
      </c>
      <c r="K65" s="163">
        <v>20700</v>
      </c>
    </row>
    <row r="66" spans="1:11">
      <c r="A66" s="6" t="s">
        <v>20</v>
      </c>
      <c r="B66" s="162">
        <v>8</v>
      </c>
      <c r="C66" s="162">
        <v>5</v>
      </c>
      <c r="D66" s="167">
        <v>2</v>
      </c>
      <c r="E66" s="163">
        <v>2</v>
      </c>
      <c r="F66" s="163">
        <v>2</v>
      </c>
      <c r="G66" s="163">
        <v>2</v>
      </c>
      <c r="H66" s="163">
        <v>2</v>
      </c>
      <c r="I66" s="163">
        <v>2</v>
      </c>
      <c r="J66" s="163">
        <v>2</v>
      </c>
      <c r="K66" s="163">
        <v>2</v>
      </c>
    </row>
    <row r="67" spans="1:11">
      <c r="A67" s="4" t="s">
        <v>266</v>
      </c>
      <c r="B67" s="165">
        <f>B66*100000/B68</f>
        <v>43.217546323807468</v>
      </c>
      <c r="C67" s="165">
        <f t="shared" ref="C67" si="40">C66*100000/C68</f>
        <v>27.010966452379666</v>
      </c>
      <c r="D67" s="165">
        <f>D66*100000/D68</f>
        <v>11.036918492356934</v>
      </c>
      <c r="E67" s="165">
        <f t="shared" ref="E67:K67" si="41">E66*100000/E68</f>
        <v>11.107408641563923</v>
      </c>
      <c r="F67" s="165">
        <f t="shared" si="41"/>
        <v>11.179429849077698</v>
      </c>
      <c r="G67" s="165">
        <f t="shared" si="41"/>
        <v>11.24859392575928</v>
      </c>
      <c r="H67" s="165">
        <f t="shared" si="41"/>
        <v>11.318619128466327</v>
      </c>
      <c r="I67" s="165">
        <f t="shared" si="41"/>
        <v>11.428571428571429</v>
      </c>
      <c r="J67" s="165">
        <f t="shared" si="41"/>
        <v>11.560693641618498</v>
      </c>
      <c r="K67" s="165">
        <f t="shared" si="41"/>
        <v>11.627906976744185</v>
      </c>
    </row>
    <row r="68" spans="1:11">
      <c r="A68" s="4" t="s">
        <v>101</v>
      </c>
      <c r="B68" s="162">
        <v>18511</v>
      </c>
      <c r="C68" s="162">
        <v>18511</v>
      </c>
      <c r="D68" s="163">
        <v>18121</v>
      </c>
      <c r="E68" s="163">
        <v>18006</v>
      </c>
      <c r="F68" s="163">
        <v>17890</v>
      </c>
      <c r="G68" s="163">
        <v>17780</v>
      </c>
      <c r="H68" s="163">
        <v>17670</v>
      </c>
      <c r="I68" s="163">
        <v>17500</v>
      </c>
      <c r="J68" s="163">
        <v>17300</v>
      </c>
      <c r="K68" s="163">
        <v>17200</v>
      </c>
    </row>
    <row r="69" spans="1:11">
      <c r="A69" s="6" t="s">
        <v>21</v>
      </c>
      <c r="B69" s="172">
        <f>B6+B9+B12+B15+B18+B21+B24+B27+B30+B33+B36+B39+B42+B45+B48+B51+B54+B57+B60+B63+B66</f>
        <v>178</v>
      </c>
      <c r="C69" s="172">
        <f t="shared" ref="C69:K69" si="42">C6+C9+C12+C15+C18+C21+C24+C27+C30+C33+C36+C39+C42+C45+C48+C51+C54+C57+C60+C63+C66</f>
        <v>164</v>
      </c>
      <c r="D69" s="172">
        <f t="shared" si="42"/>
        <v>145</v>
      </c>
      <c r="E69" s="172">
        <f t="shared" si="42"/>
        <v>132</v>
      </c>
      <c r="F69" s="172">
        <f t="shared" si="42"/>
        <v>123</v>
      </c>
      <c r="G69" s="172">
        <f t="shared" si="42"/>
        <v>109</v>
      </c>
      <c r="H69" s="172">
        <f t="shared" si="42"/>
        <v>95</v>
      </c>
      <c r="I69" s="172">
        <f t="shared" si="42"/>
        <v>83</v>
      </c>
      <c r="J69" s="172">
        <f t="shared" si="42"/>
        <v>81</v>
      </c>
      <c r="K69" s="172">
        <f t="shared" si="42"/>
        <v>74</v>
      </c>
    </row>
    <row r="70" spans="1:11">
      <c r="A70" s="4" t="s">
        <v>266</v>
      </c>
      <c r="B70" s="165">
        <f>B69*100000/B71</f>
        <v>32.761781357442075</v>
      </c>
      <c r="C70" s="165">
        <f t="shared" ref="C70:K70" si="43">C69*100000/C71</f>
        <v>30.185012037193825</v>
      </c>
      <c r="D70" s="165">
        <f t="shared" si="43"/>
        <v>27.298125654213703</v>
      </c>
      <c r="E70" s="165">
        <f t="shared" si="43"/>
        <v>25.105414210805598</v>
      </c>
      <c r="F70" s="165">
        <f t="shared" si="43"/>
        <v>23.636573273377149</v>
      </c>
      <c r="G70" s="165">
        <f t="shared" si="43"/>
        <v>21.103786096670831</v>
      </c>
      <c r="H70" s="165">
        <f t="shared" si="43"/>
        <v>18.557043374647172</v>
      </c>
      <c r="I70" s="165">
        <f t="shared" si="43"/>
        <v>16.388910828528552</v>
      </c>
      <c r="J70" s="165">
        <f t="shared" si="43"/>
        <v>16.157989228007182</v>
      </c>
      <c r="K70" s="165">
        <f t="shared" si="43"/>
        <v>14.924169086802195</v>
      </c>
    </row>
    <row r="71" spans="1:11">
      <c r="A71" s="4" t="s">
        <v>101</v>
      </c>
      <c r="B71" s="162">
        <f>B8+B11+B14+B17+B20+B23+B26+B29+B32+B35+B38+B41+B44+B47+B50+B53+B56+B59+B62+B65+B68</f>
        <v>543316</v>
      </c>
      <c r="C71" s="162">
        <f t="shared" ref="C71:K71" si="44">C8+C11+C14+C17+C20+C23+C26+C29+C32+C35+C38+C41+C44+C47+C50+C53+C56+C59+C62+C65+C68</f>
        <v>543316</v>
      </c>
      <c r="D71" s="162">
        <f t="shared" si="44"/>
        <v>531172</v>
      </c>
      <c r="E71" s="162">
        <f t="shared" si="44"/>
        <v>525783</v>
      </c>
      <c r="F71" s="162">
        <f t="shared" si="44"/>
        <v>520380</v>
      </c>
      <c r="G71" s="162">
        <f t="shared" si="44"/>
        <v>516495</v>
      </c>
      <c r="H71" s="162">
        <f t="shared" si="44"/>
        <v>511935</v>
      </c>
      <c r="I71" s="162">
        <f t="shared" si="44"/>
        <v>506440</v>
      </c>
      <c r="J71" s="162">
        <f t="shared" si="44"/>
        <v>501300</v>
      </c>
      <c r="K71" s="162">
        <f t="shared" si="44"/>
        <v>495840</v>
      </c>
    </row>
    <row r="72" spans="1:11">
      <c r="A72" s="6" t="s">
        <v>22</v>
      </c>
      <c r="B72" s="609">
        <v>13</v>
      </c>
      <c r="C72" s="609">
        <v>23</v>
      </c>
      <c r="D72" s="610">
        <v>21</v>
      </c>
      <c r="E72" s="610">
        <v>19</v>
      </c>
      <c r="F72" s="610">
        <v>16</v>
      </c>
      <c r="G72" s="173">
        <v>15</v>
      </c>
      <c r="H72" s="173">
        <v>13</v>
      </c>
      <c r="I72" s="173">
        <v>10</v>
      </c>
      <c r="J72" s="173">
        <v>10</v>
      </c>
      <c r="K72" s="173">
        <v>8</v>
      </c>
    </row>
    <row r="73" spans="1:11">
      <c r="A73" s="4" t="s">
        <v>266</v>
      </c>
      <c r="B73" s="165">
        <f>B72*100000/B74</f>
        <v>17.377820553951448</v>
      </c>
      <c r="C73" s="165">
        <f t="shared" ref="C73" si="45">C72*100000/C74</f>
        <v>29.181521752921324</v>
      </c>
      <c r="D73" s="612">
        <f>D72*100000/D74</f>
        <v>25.769400677367102</v>
      </c>
      <c r="E73" s="612">
        <f t="shared" ref="E73:K73" si="46">E72*100000/E74</f>
        <v>23.333783634421014</v>
      </c>
      <c r="F73" s="612">
        <f t="shared" si="46"/>
        <v>19.597035948312818</v>
      </c>
      <c r="G73" s="612">
        <f t="shared" si="46"/>
        <v>18.205209117168724</v>
      </c>
      <c r="H73" s="612">
        <f t="shared" si="46"/>
        <v>15.633455594973242</v>
      </c>
      <c r="I73" s="612">
        <f t="shared" si="46"/>
        <v>12.019375232875396</v>
      </c>
      <c r="J73" s="612">
        <f t="shared" si="46"/>
        <v>12.020675561966582</v>
      </c>
      <c r="K73" s="612">
        <f t="shared" si="46"/>
        <v>9.6165404495732663</v>
      </c>
    </row>
    <row r="74" spans="1:11">
      <c r="A74" s="4" t="s">
        <v>101</v>
      </c>
      <c r="B74" s="610">
        <v>74808</v>
      </c>
      <c r="C74" s="610">
        <v>78817</v>
      </c>
      <c r="D74" s="610">
        <v>81492</v>
      </c>
      <c r="E74" s="610">
        <v>81427</v>
      </c>
      <c r="F74" s="610">
        <v>81645</v>
      </c>
      <c r="G74" s="173">
        <v>82394</v>
      </c>
      <c r="H74" s="173">
        <v>83155</v>
      </c>
      <c r="I74" s="173">
        <v>83199</v>
      </c>
      <c r="J74" s="173">
        <v>83190</v>
      </c>
      <c r="K74" s="173">
        <v>83190</v>
      </c>
    </row>
    <row r="75" spans="1:11">
      <c r="A75" s="6" t="s">
        <v>23</v>
      </c>
      <c r="B75" s="609">
        <v>9</v>
      </c>
      <c r="C75" s="609">
        <v>11</v>
      </c>
      <c r="D75" s="613">
        <v>14</v>
      </c>
      <c r="E75" s="610">
        <v>14</v>
      </c>
      <c r="F75" s="610">
        <v>13</v>
      </c>
      <c r="G75" s="173">
        <v>12</v>
      </c>
      <c r="H75" s="173">
        <v>11</v>
      </c>
      <c r="I75" s="173">
        <v>10</v>
      </c>
      <c r="J75" s="173">
        <v>10</v>
      </c>
      <c r="K75" s="173">
        <v>7</v>
      </c>
    </row>
    <row r="76" spans="1:11">
      <c r="A76" s="4" t="s">
        <v>266</v>
      </c>
      <c r="B76" s="165">
        <f>B75*100000/B77</f>
        <v>11.220825852782765</v>
      </c>
      <c r="C76" s="165">
        <f t="shared" ref="C76" si="47">C75*100000/C77</f>
        <v>13.726322094387182</v>
      </c>
      <c r="D76" s="612">
        <f>D75*100000/D77</f>
        <v>16.619380571944113</v>
      </c>
      <c r="E76" s="612">
        <f t="shared" ref="E76:K76" si="48">E75*100000/E77</f>
        <v>16.08973474922999</v>
      </c>
      <c r="F76" s="612">
        <f t="shared" si="48"/>
        <v>14.799972676973519</v>
      </c>
      <c r="G76" s="612">
        <f t="shared" si="48"/>
        <v>13.733748397729354</v>
      </c>
      <c r="H76" s="612">
        <f t="shared" si="48"/>
        <v>12.632642748863063</v>
      </c>
      <c r="I76" s="612">
        <f t="shared" si="48"/>
        <v>11.19206706286584</v>
      </c>
      <c r="J76" s="612">
        <f t="shared" si="48"/>
        <v>11.034239244375296</v>
      </c>
      <c r="K76" s="612">
        <f t="shared" si="48"/>
        <v>7.5715784577776333</v>
      </c>
    </row>
    <row r="77" spans="1:11">
      <c r="A77" s="4" t="s">
        <v>101</v>
      </c>
      <c r="B77" s="609">
        <v>80208</v>
      </c>
      <c r="C77" s="609">
        <v>80138</v>
      </c>
      <c r="D77" s="610">
        <v>84239</v>
      </c>
      <c r="E77" s="610">
        <v>87012</v>
      </c>
      <c r="F77" s="610">
        <v>87838</v>
      </c>
      <c r="G77" s="173">
        <v>87376</v>
      </c>
      <c r="H77" s="173">
        <v>87076</v>
      </c>
      <c r="I77" s="173">
        <v>89349</v>
      </c>
      <c r="J77" s="173">
        <v>90627</v>
      </c>
      <c r="K77" s="173">
        <v>92451</v>
      </c>
    </row>
    <row r="78" spans="1:11">
      <c r="A78" s="6" t="s">
        <v>24</v>
      </c>
      <c r="B78" s="609">
        <v>11</v>
      </c>
      <c r="C78" s="609">
        <v>11</v>
      </c>
      <c r="D78" s="613">
        <v>12</v>
      </c>
      <c r="E78" s="613">
        <v>12</v>
      </c>
      <c r="F78" s="613">
        <v>11</v>
      </c>
      <c r="G78" s="174">
        <v>10</v>
      </c>
      <c r="H78" s="174">
        <v>8</v>
      </c>
      <c r="I78" s="174">
        <v>7</v>
      </c>
      <c r="J78" s="174">
        <v>7</v>
      </c>
      <c r="K78" s="174">
        <v>6</v>
      </c>
    </row>
    <row r="79" spans="1:11">
      <c r="A79" s="4" t="s">
        <v>266</v>
      </c>
      <c r="B79" s="165">
        <f>B78*100000/B80</f>
        <v>15.786225800433403</v>
      </c>
      <c r="C79" s="165">
        <f t="shared" ref="C79" si="49">C78*100000/C80</f>
        <v>15.786225800433403</v>
      </c>
      <c r="D79" s="612">
        <f>D78*100000/D80</f>
        <v>17.385509178100055</v>
      </c>
      <c r="E79" s="612">
        <f t="shared" ref="E79:K79" si="50">E78*100000/E80</f>
        <v>17.757783828578194</v>
      </c>
      <c r="F79" s="612">
        <f t="shared" si="50"/>
        <v>16.296779163827075</v>
      </c>
      <c r="G79" s="612">
        <f t="shared" si="50"/>
        <v>14.652444027663813</v>
      </c>
      <c r="H79" s="612">
        <f t="shared" si="50"/>
        <v>11.660787686208204</v>
      </c>
      <c r="I79" s="612">
        <f t="shared" si="50"/>
        <v>10.203189225432178</v>
      </c>
      <c r="J79" s="612">
        <f t="shared" si="50"/>
        <v>10.204379136417971</v>
      </c>
      <c r="K79" s="612">
        <f t="shared" si="50"/>
        <v>8.7466106883582615</v>
      </c>
    </row>
    <row r="80" spans="1:11">
      <c r="A80" s="4" t="s">
        <v>101</v>
      </c>
      <c r="B80" s="609">
        <v>69681</v>
      </c>
      <c r="C80" s="609">
        <v>69681</v>
      </c>
      <c r="D80" s="610">
        <v>69023</v>
      </c>
      <c r="E80" s="610">
        <v>67576</v>
      </c>
      <c r="F80" s="610">
        <v>67498</v>
      </c>
      <c r="G80" s="173">
        <v>68248</v>
      </c>
      <c r="H80" s="173">
        <v>68606</v>
      </c>
      <c r="I80" s="173">
        <v>68606</v>
      </c>
      <c r="J80" s="173">
        <v>68598</v>
      </c>
      <c r="K80" s="173">
        <v>68598</v>
      </c>
    </row>
    <row r="81" spans="1:11">
      <c r="A81" s="6" t="s">
        <v>25</v>
      </c>
      <c r="B81" s="609">
        <v>6</v>
      </c>
      <c r="C81" s="609">
        <v>6</v>
      </c>
      <c r="D81" s="610">
        <v>6</v>
      </c>
      <c r="E81" s="610">
        <v>6</v>
      </c>
      <c r="F81" s="610">
        <v>5</v>
      </c>
      <c r="G81" s="174">
        <v>5</v>
      </c>
      <c r="H81" s="174">
        <v>5</v>
      </c>
      <c r="I81" s="174">
        <v>5</v>
      </c>
      <c r="J81" s="174">
        <v>5</v>
      </c>
      <c r="K81" s="174">
        <v>4</v>
      </c>
    </row>
    <row r="82" spans="1:11">
      <c r="A82" s="4" t="s">
        <v>266</v>
      </c>
      <c r="B82" s="165">
        <f>B81*100000/B83</f>
        <v>13.928546556166864</v>
      </c>
      <c r="C82" s="165">
        <f t="shared" ref="C82" si="51">C81*100000/C83</f>
        <v>14.067995310668231</v>
      </c>
      <c r="D82" s="612">
        <f>D81*100000/D83</f>
        <v>13.470432400880068</v>
      </c>
      <c r="E82" s="612">
        <f t="shared" ref="E82:K82" si="52">E81*100000/E83</f>
        <v>13.211493999779808</v>
      </c>
      <c r="F82" s="612">
        <f t="shared" si="52"/>
        <v>10.837993670611697</v>
      </c>
      <c r="G82" s="612">
        <f t="shared" si="52"/>
        <v>10.664619059807183</v>
      </c>
      <c r="H82" s="612">
        <f t="shared" si="52"/>
        <v>10.653938761160001</v>
      </c>
      <c r="I82" s="612">
        <f t="shared" si="52"/>
        <v>10.653938761160001</v>
      </c>
      <c r="J82" s="612">
        <f t="shared" si="52"/>
        <v>10.655755173369137</v>
      </c>
      <c r="K82" s="612">
        <f t="shared" si="52"/>
        <v>8.5246041386953095</v>
      </c>
    </row>
    <row r="83" spans="1:11">
      <c r="A83" s="4" t="s">
        <v>101</v>
      </c>
      <c r="B83" s="609">
        <v>43077</v>
      </c>
      <c r="C83" s="609">
        <v>42650</v>
      </c>
      <c r="D83" s="610">
        <v>44542</v>
      </c>
      <c r="E83" s="610">
        <v>45415</v>
      </c>
      <c r="F83" s="610">
        <v>46134</v>
      </c>
      <c r="G83" s="174">
        <v>46884</v>
      </c>
      <c r="H83" s="174">
        <v>46931</v>
      </c>
      <c r="I83" s="174">
        <v>46931</v>
      </c>
      <c r="J83" s="174">
        <v>46923</v>
      </c>
      <c r="K83" s="174">
        <v>46923</v>
      </c>
    </row>
    <row r="84" spans="1:11">
      <c r="A84" s="6" t="s">
        <v>26</v>
      </c>
      <c r="B84" s="609">
        <v>10</v>
      </c>
      <c r="C84" s="609">
        <v>6</v>
      </c>
      <c r="D84" s="610">
        <v>6</v>
      </c>
      <c r="E84" s="610">
        <v>6</v>
      </c>
      <c r="F84" s="610">
        <v>5</v>
      </c>
      <c r="G84" s="173">
        <v>5</v>
      </c>
      <c r="H84" s="173">
        <v>5</v>
      </c>
      <c r="I84" s="173">
        <v>5</v>
      </c>
      <c r="J84" s="173">
        <v>5</v>
      </c>
      <c r="K84" s="173">
        <v>4</v>
      </c>
    </row>
    <row r="85" spans="1:11">
      <c r="A85" s="4" t="s">
        <v>266</v>
      </c>
      <c r="B85" s="165">
        <f>B84*100000/B86</f>
        <v>34.297081318379803</v>
      </c>
      <c r="C85" s="165">
        <f t="shared" ref="C85" si="53">C84*100000/C86</f>
        <v>19.686331124089506</v>
      </c>
      <c r="D85" s="612">
        <f>D84*100000/D86</f>
        <v>21.128248468201985</v>
      </c>
      <c r="E85" s="612">
        <f t="shared" ref="E85:K85" si="54">E84*100000/E86</f>
        <v>20.286033066233898</v>
      </c>
      <c r="F85" s="612">
        <f t="shared" si="54"/>
        <v>16.354834489074971</v>
      </c>
      <c r="G85" s="612">
        <f t="shared" si="54"/>
        <v>15.963220739416384</v>
      </c>
      <c r="H85" s="612">
        <f t="shared" si="54"/>
        <v>15.394562640475383</v>
      </c>
      <c r="I85" s="612">
        <f t="shared" si="54"/>
        <v>15.394562640475383</v>
      </c>
      <c r="J85" s="612">
        <f t="shared" si="54"/>
        <v>15.390771693292702</v>
      </c>
      <c r="K85" s="612">
        <f t="shared" si="54"/>
        <v>12.312617354634162</v>
      </c>
    </row>
    <row r="86" spans="1:11">
      <c r="A86" s="4" t="s">
        <v>101</v>
      </c>
      <c r="B86" s="609">
        <v>29157</v>
      </c>
      <c r="C86" s="609">
        <v>30478</v>
      </c>
      <c r="D86" s="610">
        <v>28398</v>
      </c>
      <c r="E86" s="610">
        <v>29577</v>
      </c>
      <c r="F86" s="610">
        <v>30572</v>
      </c>
      <c r="G86" s="173">
        <v>31322</v>
      </c>
      <c r="H86" s="173">
        <v>32479</v>
      </c>
      <c r="I86" s="173">
        <v>32479</v>
      </c>
      <c r="J86" s="173">
        <v>32487</v>
      </c>
      <c r="K86" s="173">
        <v>32487</v>
      </c>
    </row>
    <row r="87" spans="1:11">
      <c r="A87" s="6" t="s">
        <v>27</v>
      </c>
      <c r="B87" s="609">
        <v>13</v>
      </c>
      <c r="C87" s="609">
        <v>19</v>
      </c>
      <c r="D87" s="610">
        <v>21</v>
      </c>
      <c r="E87" s="610">
        <v>21</v>
      </c>
      <c r="F87" s="610">
        <v>18</v>
      </c>
      <c r="G87" s="173">
        <v>15</v>
      </c>
      <c r="H87" s="173">
        <v>14</v>
      </c>
      <c r="I87" s="173">
        <v>12</v>
      </c>
      <c r="J87" s="173">
        <v>12</v>
      </c>
      <c r="K87" s="173">
        <v>9</v>
      </c>
    </row>
    <row r="88" spans="1:11">
      <c r="A88" s="4" t="s">
        <v>266</v>
      </c>
      <c r="B88" s="165">
        <f>B87*100000/B89</f>
        <v>15.574084723020894</v>
      </c>
      <c r="C88" s="165">
        <f t="shared" ref="C88" si="55">C87*100000/C89</f>
        <v>21.933368734560062</v>
      </c>
      <c r="D88" s="612">
        <f>D87*100000/D89</f>
        <v>24.274369733328708</v>
      </c>
      <c r="E88" s="612">
        <f t="shared" ref="E88:K88" si="56">E87*100000/E89</f>
        <v>24.040387851590673</v>
      </c>
      <c r="F88" s="612">
        <f t="shared" si="56"/>
        <v>20.583425768162016</v>
      </c>
      <c r="G88" s="612">
        <f t="shared" si="56"/>
        <v>17.139135502005278</v>
      </c>
      <c r="H88" s="612">
        <f t="shared" si="56"/>
        <v>15.919583361761161</v>
      </c>
      <c r="I88" s="612">
        <f t="shared" si="56"/>
        <v>13.617793917385384</v>
      </c>
      <c r="J88" s="612">
        <f t="shared" si="56"/>
        <v>13.621967693233287</v>
      </c>
      <c r="K88" s="612">
        <f t="shared" si="56"/>
        <v>10.216939685999387</v>
      </c>
    </row>
    <row r="89" spans="1:11">
      <c r="A89" s="4" t="s">
        <v>101</v>
      </c>
      <c r="B89" s="609">
        <v>83472</v>
      </c>
      <c r="C89" s="609">
        <v>86626</v>
      </c>
      <c r="D89" s="610">
        <v>86511</v>
      </c>
      <c r="E89" s="610">
        <v>87353</v>
      </c>
      <c r="F89" s="610">
        <v>87449</v>
      </c>
      <c r="G89" s="173">
        <v>87519</v>
      </c>
      <c r="H89" s="173">
        <v>87942</v>
      </c>
      <c r="I89" s="173">
        <v>88120</v>
      </c>
      <c r="J89" s="173">
        <v>88093</v>
      </c>
      <c r="K89" s="173">
        <v>88089</v>
      </c>
    </row>
    <row r="90" spans="1:11">
      <c r="A90" s="6" t="s">
        <v>28</v>
      </c>
      <c r="B90" s="172">
        <f t="shared" ref="B90:C90" si="57">B72+B75+B78+B81+B84+B87</f>
        <v>62</v>
      </c>
      <c r="C90" s="172">
        <f t="shared" si="57"/>
        <v>76</v>
      </c>
      <c r="D90" s="172">
        <f>D72+D75+D78+D81+D84+D87</f>
        <v>80</v>
      </c>
      <c r="E90" s="172">
        <f t="shared" ref="E90:K90" si="58">E72+E75+E78+E81+E84+E87</f>
        <v>78</v>
      </c>
      <c r="F90" s="172">
        <f t="shared" si="58"/>
        <v>68</v>
      </c>
      <c r="G90" s="172">
        <f t="shared" si="58"/>
        <v>62</v>
      </c>
      <c r="H90" s="172">
        <f t="shared" si="58"/>
        <v>56</v>
      </c>
      <c r="I90" s="172">
        <f t="shared" si="58"/>
        <v>49</v>
      </c>
      <c r="J90" s="172">
        <f t="shared" si="58"/>
        <v>49</v>
      </c>
      <c r="K90" s="172">
        <f t="shared" si="58"/>
        <v>38</v>
      </c>
    </row>
    <row r="91" spans="1:11">
      <c r="A91" s="4" t="s">
        <v>266</v>
      </c>
      <c r="B91" s="165">
        <f>B90*100000/B92</f>
        <v>15.380722497035491</v>
      </c>
      <c r="C91" s="165">
        <f>C90*100000/C92</f>
        <v>18.853788867333826</v>
      </c>
      <c r="D91" s="612">
        <f>D90*100000/D92</f>
        <v>20.294009462081913</v>
      </c>
      <c r="E91" s="612">
        <f t="shared" ref="E91:K91" si="59">E90*100000/E92</f>
        <v>19.580279144492419</v>
      </c>
      <c r="F91" s="612">
        <f t="shared" si="59"/>
        <v>16.951856726895617</v>
      </c>
      <c r="G91" s="612">
        <f t="shared" si="59"/>
        <v>15.356303391018544</v>
      </c>
      <c r="H91" s="612">
        <f t="shared" si="59"/>
        <v>13.786685508470194</v>
      </c>
      <c r="I91" s="612">
        <f t="shared" si="59"/>
        <v>11.989703536228479</v>
      </c>
      <c r="J91" s="612">
        <f t="shared" si="59"/>
        <v>11.953610234241971</v>
      </c>
      <c r="K91" s="612">
        <f t="shared" si="59"/>
        <v>9.229170006168971</v>
      </c>
    </row>
    <row r="92" spans="1:11">
      <c r="A92" s="4" t="s">
        <v>101</v>
      </c>
      <c r="B92" s="610">
        <v>403102</v>
      </c>
      <c r="C92" s="610">
        <v>403102</v>
      </c>
      <c r="D92" s="610">
        <v>394205</v>
      </c>
      <c r="E92" s="610">
        <v>398360</v>
      </c>
      <c r="F92" s="610">
        <v>401136</v>
      </c>
      <c r="G92" s="610">
        <v>403743</v>
      </c>
      <c r="H92" s="610">
        <v>406189</v>
      </c>
      <c r="I92" s="610">
        <v>408684</v>
      </c>
      <c r="J92" s="610">
        <v>409918</v>
      </c>
      <c r="K92" s="610">
        <v>411738</v>
      </c>
    </row>
    <row r="93" spans="1:11">
      <c r="A93" s="6" t="s">
        <v>29</v>
      </c>
      <c r="B93" s="172">
        <f>B69+B90</f>
        <v>240</v>
      </c>
      <c r="C93" s="172">
        <f t="shared" ref="C93" si="60">C69+C90</f>
        <v>240</v>
      </c>
      <c r="D93" s="172">
        <f>D69+D90</f>
        <v>225</v>
      </c>
      <c r="E93" s="172">
        <f t="shared" ref="E93:K93" si="61">E69+E90</f>
        <v>210</v>
      </c>
      <c r="F93" s="172">
        <f t="shared" si="61"/>
        <v>191</v>
      </c>
      <c r="G93" s="172">
        <f t="shared" si="61"/>
        <v>171</v>
      </c>
      <c r="H93" s="172">
        <f t="shared" si="61"/>
        <v>151</v>
      </c>
      <c r="I93" s="172">
        <f t="shared" si="61"/>
        <v>132</v>
      </c>
      <c r="J93" s="172">
        <f t="shared" si="61"/>
        <v>130</v>
      </c>
      <c r="K93" s="172">
        <f t="shared" si="61"/>
        <v>112</v>
      </c>
    </row>
    <row r="94" spans="1:11">
      <c r="A94" s="4" t="s">
        <v>101</v>
      </c>
      <c r="B94" s="162">
        <v>971391</v>
      </c>
      <c r="C94" s="162">
        <v>971391</v>
      </c>
      <c r="D94" s="163">
        <v>971700</v>
      </c>
      <c r="E94" s="163">
        <v>970300</v>
      </c>
      <c r="F94" s="163">
        <v>968200</v>
      </c>
      <c r="G94" s="163">
        <v>965800</v>
      </c>
      <c r="H94" s="163">
        <v>963000</v>
      </c>
      <c r="I94" s="163">
        <v>959800</v>
      </c>
      <c r="J94" s="163">
        <v>956300</v>
      </c>
      <c r="K94" s="163">
        <v>952500</v>
      </c>
    </row>
    <row r="95" spans="1:11" ht="28.5" customHeight="1">
      <c r="A95" s="177" t="s">
        <v>276</v>
      </c>
      <c r="B95" s="618">
        <v>24.8</v>
      </c>
      <c r="C95" s="165">
        <v>25</v>
      </c>
      <c r="D95" s="165">
        <f>D96*100000/D94</f>
        <v>23.464032108675518</v>
      </c>
      <c r="E95" s="165">
        <f t="shared" ref="E95:K95" si="62">E96*100000/E94</f>
        <v>21.951973616407297</v>
      </c>
      <c r="F95" s="165">
        <f t="shared" si="62"/>
        <v>20.037182400330511</v>
      </c>
      <c r="G95" s="165">
        <f t="shared" si="62"/>
        <v>18.016152412507765</v>
      </c>
      <c r="H95" s="165">
        <f t="shared" si="62"/>
        <v>15.991692627206646</v>
      </c>
      <c r="I95" s="165">
        <f t="shared" si="62"/>
        <v>13.961241925401126</v>
      </c>
      <c r="J95" s="165">
        <f t="shared" si="62"/>
        <v>13.803199832688486</v>
      </c>
      <c r="K95" s="165">
        <f t="shared" si="62"/>
        <v>11.968503937007874</v>
      </c>
    </row>
    <row r="96" spans="1:11">
      <c r="A96" s="178" t="s">
        <v>267</v>
      </c>
      <c r="B96" s="179">
        <v>241</v>
      </c>
      <c r="C96" s="179">
        <v>243</v>
      </c>
      <c r="D96" s="179">
        <v>228</v>
      </c>
      <c r="E96" s="179">
        <v>213</v>
      </c>
      <c r="F96" s="179">
        <v>194</v>
      </c>
      <c r="G96" s="179">
        <v>174</v>
      </c>
      <c r="H96" s="179">
        <v>154</v>
      </c>
      <c r="I96" s="179">
        <v>134</v>
      </c>
      <c r="J96" s="179">
        <v>132</v>
      </c>
      <c r="K96" s="179">
        <v>114</v>
      </c>
    </row>
    <row r="97" spans="1:2">
      <c r="A97" s="637" t="s">
        <v>622</v>
      </c>
      <c r="B97" s="652">
        <v>24.6</v>
      </c>
    </row>
  </sheetData>
  <mergeCells count="3">
    <mergeCell ref="B2:K2"/>
    <mergeCell ref="B4:C4"/>
    <mergeCell ref="D4:K4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workbookViewId="0">
      <selection activeCell="M29" sqref="M29"/>
    </sheetView>
  </sheetViews>
  <sheetFormatPr defaultRowHeight="15"/>
  <cols>
    <col min="2" max="2" width="22.28515625" customWidth="1"/>
    <col min="4" max="4" width="11.5703125" bestFit="1" customWidth="1"/>
  </cols>
  <sheetData>
    <row r="1" spans="1:16" ht="48" customHeight="1">
      <c r="A1" s="806" t="s">
        <v>192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446"/>
      <c r="O1" s="746"/>
      <c r="P1" s="746"/>
    </row>
    <row r="2" spans="1:16" ht="15.75" customHeight="1" thickBot="1">
      <c r="A2" s="847" t="s">
        <v>406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449"/>
      <c r="O2" s="746"/>
      <c r="P2" s="746"/>
    </row>
    <row r="3" spans="1:16" s="22" customFormat="1" ht="15.75" thickBot="1">
      <c r="A3" s="807" t="s">
        <v>106</v>
      </c>
      <c r="B3" s="807" t="s">
        <v>107</v>
      </c>
      <c r="C3" s="807" t="s">
        <v>153</v>
      </c>
      <c r="D3" s="810" t="s">
        <v>109</v>
      </c>
      <c r="E3" s="811"/>
      <c r="F3" s="811"/>
      <c r="G3" s="811"/>
      <c r="H3" s="811"/>
      <c r="I3" s="811"/>
      <c r="J3" s="811"/>
      <c r="K3" s="811"/>
      <c r="L3" s="811"/>
      <c r="M3" s="812"/>
    </row>
    <row r="4" spans="1:16" s="22" customFormat="1" ht="22.5" customHeight="1" thickBot="1">
      <c r="A4" s="808"/>
      <c r="B4" s="809"/>
      <c r="C4" s="808"/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>
        <v>2017</v>
      </c>
      <c r="K4" s="23">
        <v>2018</v>
      </c>
      <c r="L4" s="23">
        <v>2019</v>
      </c>
      <c r="M4" s="23">
        <v>2020</v>
      </c>
    </row>
    <row r="5" spans="1:16" s="22" customFormat="1" ht="23.2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16" ht="15.75" thickBot="1">
      <c r="A6" s="454">
        <v>1</v>
      </c>
      <c r="B6" s="455" t="s">
        <v>0</v>
      </c>
      <c r="C6" s="456" t="s">
        <v>112</v>
      </c>
      <c r="D6" s="456">
        <v>0.1</v>
      </c>
      <c r="E6" s="456">
        <v>0.1</v>
      </c>
      <c r="F6" s="456">
        <v>0.1</v>
      </c>
      <c r="G6" s="456">
        <v>0.1</v>
      </c>
      <c r="H6" s="456">
        <v>0.1</v>
      </c>
      <c r="I6" s="456">
        <v>0.1</v>
      </c>
      <c r="J6" s="456">
        <v>0.1</v>
      </c>
      <c r="K6" s="456">
        <v>0.1</v>
      </c>
      <c r="L6" s="456">
        <v>0.1</v>
      </c>
      <c r="M6" s="456">
        <v>0.1</v>
      </c>
    </row>
    <row r="7" spans="1:16" ht="15.75" thickBot="1">
      <c r="A7" s="457">
        <v>2</v>
      </c>
      <c r="B7" s="458" t="s">
        <v>1</v>
      </c>
      <c r="C7" s="459" t="s">
        <v>112</v>
      </c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6" ht="15.75" thickBot="1">
      <c r="A8" s="457">
        <v>3</v>
      </c>
      <c r="B8" s="458" t="s">
        <v>2</v>
      </c>
      <c r="C8" s="459" t="s">
        <v>112</v>
      </c>
      <c r="D8" s="459">
        <v>2.5</v>
      </c>
      <c r="E8" s="459">
        <v>2.4</v>
      </c>
      <c r="F8" s="459">
        <v>2.4</v>
      </c>
      <c r="G8" s="459">
        <v>2.4</v>
      </c>
      <c r="H8" s="459">
        <v>2.2999999999999998</v>
      </c>
      <c r="I8" s="459">
        <v>2.2999999999999998</v>
      </c>
      <c r="J8" s="459">
        <v>2.2999999999999998</v>
      </c>
      <c r="K8" s="459">
        <v>2.2999999999999998</v>
      </c>
      <c r="L8" s="459">
        <v>2.2999999999999998</v>
      </c>
      <c r="M8" s="459">
        <v>2.2999999999999998</v>
      </c>
    </row>
    <row r="9" spans="1:16" ht="15.75" thickBot="1">
      <c r="A9" s="457">
        <v>4</v>
      </c>
      <c r="B9" s="458" t="s">
        <v>3</v>
      </c>
      <c r="C9" s="459" t="s">
        <v>112</v>
      </c>
      <c r="D9" s="459" t="s">
        <v>149</v>
      </c>
      <c r="E9" s="459">
        <v>2.7</v>
      </c>
      <c r="F9" s="459">
        <v>3</v>
      </c>
      <c r="G9" s="459">
        <v>3</v>
      </c>
      <c r="H9" s="459">
        <v>3</v>
      </c>
      <c r="I9" s="459">
        <v>3</v>
      </c>
      <c r="J9" s="459">
        <v>3</v>
      </c>
      <c r="K9" s="459">
        <v>3</v>
      </c>
      <c r="L9" s="459">
        <v>3</v>
      </c>
      <c r="M9" s="459">
        <v>3</v>
      </c>
    </row>
    <row r="10" spans="1:16" ht="15.75" thickBot="1">
      <c r="A10" s="457">
        <v>5</v>
      </c>
      <c r="B10" s="458" t="s">
        <v>4</v>
      </c>
      <c r="C10" s="459" t="s">
        <v>112</v>
      </c>
      <c r="D10" s="459">
        <v>3.8</v>
      </c>
      <c r="E10" s="459">
        <v>2.5</v>
      </c>
      <c r="F10" s="459">
        <v>2.5</v>
      </c>
      <c r="G10" s="459">
        <v>2.5</v>
      </c>
      <c r="H10" s="459">
        <v>2.5</v>
      </c>
      <c r="I10" s="459">
        <v>2.2999999999999998</v>
      </c>
      <c r="J10" s="459">
        <v>2.2999999999999998</v>
      </c>
      <c r="K10" s="459">
        <v>2.2999999999999998</v>
      </c>
      <c r="L10" s="459">
        <v>2</v>
      </c>
      <c r="M10" s="459">
        <v>2</v>
      </c>
    </row>
    <row r="11" spans="1:16" ht="15.75" thickBot="1">
      <c r="A11" s="457">
        <v>6</v>
      </c>
      <c r="B11" s="458" t="s">
        <v>5</v>
      </c>
      <c r="C11" s="459" t="s">
        <v>112</v>
      </c>
      <c r="D11" s="459">
        <v>3.22</v>
      </c>
      <c r="E11" s="459">
        <v>2.17</v>
      </c>
      <c r="F11" s="459">
        <v>4.2</v>
      </c>
      <c r="G11" s="459">
        <v>4.1500000000000004</v>
      </c>
      <c r="H11" s="459">
        <v>4.0999999999999996</v>
      </c>
      <c r="I11" s="459">
        <v>4.0999999999999996</v>
      </c>
      <c r="J11" s="459">
        <v>4</v>
      </c>
      <c r="K11" s="459">
        <v>4</v>
      </c>
      <c r="L11" s="459">
        <v>3.9</v>
      </c>
      <c r="M11" s="459">
        <v>3.8</v>
      </c>
    </row>
    <row r="12" spans="1:16" ht="15.75" thickBot="1">
      <c r="A12" s="457">
        <v>7</v>
      </c>
      <c r="B12" s="458" t="s">
        <v>6</v>
      </c>
      <c r="C12" s="459" t="s">
        <v>112</v>
      </c>
      <c r="D12" s="459"/>
      <c r="E12" s="459"/>
      <c r="F12" s="459"/>
      <c r="G12" s="459"/>
      <c r="H12" s="459"/>
      <c r="I12" s="459"/>
      <c r="J12" s="459"/>
      <c r="K12" s="459"/>
      <c r="L12" s="459"/>
      <c r="M12" s="459"/>
    </row>
    <row r="13" spans="1:16" ht="15.75" thickBot="1">
      <c r="A13" s="457">
        <v>8</v>
      </c>
      <c r="B13" s="458" t="s">
        <v>7</v>
      </c>
      <c r="C13" s="459" t="s">
        <v>112</v>
      </c>
      <c r="D13" s="459">
        <v>0</v>
      </c>
      <c r="E13" s="459">
        <v>1.04</v>
      </c>
      <c r="F13" s="459">
        <v>2.85</v>
      </c>
      <c r="G13" s="459">
        <v>2.8</v>
      </c>
      <c r="H13" s="459">
        <v>2.8</v>
      </c>
      <c r="I13" s="459">
        <v>1.4</v>
      </c>
      <c r="J13" s="459">
        <v>1.4</v>
      </c>
      <c r="K13" s="459">
        <v>1.4</v>
      </c>
      <c r="L13" s="459">
        <v>1.4</v>
      </c>
      <c r="M13" s="459">
        <v>1.4</v>
      </c>
    </row>
    <row r="14" spans="1:16" ht="15.75" thickBot="1">
      <c r="A14" s="457">
        <v>9</v>
      </c>
      <c r="B14" s="458" t="s">
        <v>8</v>
      </c>
      <c r="C14" s="459" t="s">
        <v>112</v>
      </c>
      <c r="D14" s="459"/>
      <c r="E14" s="459"/>
      <c r="F14" s="459"/>
      <c r="G14" s="459"/>
      <c r="H14" s="459"/>
      <c r="I14" s="459"/>
      <c r="J14" s="459"/>
      <c r="K14" s="459"/>
      <c r="L14" s="459"/>
      <c r="M14" s="459"/>
    </row>
    <row r="15" spans="1:16" ht="15.75" thickBot="1">
      <c r="A15" s="457">
        <v>10</v>
      </c>
      <c r="B15" s="458" t="s">
        <v>9</v>
      </c>
      <c r="C15" s="459" t="s">
        <v>112</v>
      </c>
      <c r="D15" s="459" t="s">
        <v>149</v>
      </c>
      <c r="E15" s="459" t="s">
        <v>149</v>
      </c>
      <c r="F15" s="459">
        <v>0</v>
      </c>
      <c r="G15" s="459">
        <v>0.4</v>
      </c>
      <c r="H15" s="459">
        <v>0.4</v>
      </c>
      <c r="I15" s="459">
        <v>0.3</v>
      </c>
      <c r="J15" s="459">
        <v>0.3</v>
      </c>
      <c r="K15" s="459">
        <v>0.2</v>
      </c>
      <c r="L15" s="459">
        <v>0.2</v>
      </c>
      <c r="M15" s="459">
        <v>0.1</v>
      </c>
    </row>
    <row r="16" spans="1:16" ht="15.75" thickBot="1">
      <c r="A16" s="457">
        <v>11</v>
      </c>
      <c r="B16" s="458" t="s">
        <v>10</v>
      </c>
      <c r="C16" s="459" t="s">
        <v>112</v>
      </c>
      <c r="D16" s="459">
        <v>0</v>
      </c>
      <c r="E16" s="459">
        <v>0</v>
      </c>
      <c r="F16" s="459">
        <v>0.03</v>
      </c>
      <c r="G16" s="459">
        <v>0.03</v>
      </c>
      <c r="H16" s="459">
        <v>0.03</v>
      </c>
      <c r="I16" s="459">
        <v>0.03</v>
      </c>
      <c r="J16" s="459">
        <v>0.03</v>
      </c>
      <c r="K16" s="459">
        <v>0.03</v>
      </c>
      <c r="L16" s="459">
        <v>0.03</v>
      </c>
      <c r="M16" s="459">
        <v>0.03</v>
      </c>
    </row>
    <row r="17" spans="1:13" ht="15.75" thickBot="1">
      <c r="A17" s="457">
        <v>12</v>
      </c>
      <c r="B17" s="458" t="s">
        <v>11</v>
      </c>
      <c r="C17" s="459" t="s">
        <v>112</v>
      </c>
      <c r="D17" s="459">
        <v>5</v>
      </c>
      <c r="E17" s="459">
        <v>5</v>
      </c>
      <c r="F17" s="459">
        <v>5</v>
      </c>
      <c r="G17" s="459">
        <v>5</v>
      </c>
      <c r="H17" s="459">
        <v>4.8</v>
      </c>
      <c r="I17" s="459">
        <v>4.8</v>
      </c>
      <c r="J17" s="459">
        <v>4.7</v>
      </c>
      <c r="K17" s="459">
        <v>4.7</v>
      </c>
      <c r="L17" s="459">
        <v>4.5999999999999996</v>
      </c>
      <c r="M17" s="459">
        <v>4.5</v>
      </c>
    </row>
    <row r="18" spans="1:13" ht="15.75" thickBot="1">
      <c r="A18" s="457">
        <v>13</v>
      </c>
      <c r="B18" s="458" t="s">
        <v>12</v>
      </c>
      <c r="C18" s="459" t="s">
        <v>112</v>
      </c>
      <c r="D18" s="459" t="s">
        <v>149</v>
      </c>
      <c r="E18" s="459">
        <v>0</v>
      </c>
      <c r="F18" s="459">
        <v>5.2</v>
      </c>
      <c r="G18" s="459">
        <v>5.2</v>
      </c>
      <c r="H18" s="459">
        <v>5</v>
      </c>
      <c r="I18" s="459">
        <v>5</v>
      </c>
      <c r="J18" s="459">
        <v>4.8</v>
      </c>
      <c r="K18" s="459">
        <v>4.8</v>
      </c>
      <c r="L18" s="459">
        <v>4.5</v>
      </c>
      <c r="M18" s="459">
        <v>4.3</v>
      </c>
    </row>
    <row r="19" spans="1:13" ht="15.75" thickBot="1">
      <c r="A19" s="457">
        <v>14</v>
      </c>
      <c r="B19" s="458" t="s">
        <v>13</v>
      </c>
      <c r="C19" s="459" t="s">
        <v>112</v>
      </c>
      <c r="D19" s="459">
        <v>0</v>
      </c>
      <c r="E19" s="459">
        <v>1.6</v>
      </c>
      <c r="F19" s="459">
        <v>1.6</v>
      </c>
      <c r="G19" s="459">
        <v>1.62</v>
      </c>
      <c r="H19" s="459">
        <v>1.65</v>
      </c>
      <c r="I19" s="459">
        <v>1.67</v>
      </c>
      <c r="J19" s="459">
        <v>1.7</v>
      </c>
      <c r="K19" s="459">
        <v>1.77</v>
      </c>
      <c r="L19" s="459">
        <v>1.78</v>
      </c>
      <c r="M19" s="459">
        <v>1.8</v>
      </c>
    </row>
    <row r="20" spans="1:13" ht="15.75" thickBot="1">
      <c r="A20" s="457">
        <v>15</v>
      </c>
      <c r="B20" s="458" t="s">
        <v>14</v>
      </c>
      <c r="C20" s="459" t="s">
        <v>112</v>
      </c>
      <c r="D20" s="459">
        <v>18</v>
      </c>
      <c r="E20" s="459">
        <v>20</v>
      </c>
      <c r="F20" s="459">
        <v>15</v>
      </c>
      <c r="G20" s="459">
        <v>15</v>
      </c>
      <c r="H20" s="459">
        <v>10</v>
      </c>
      <c r="I20" s="459">
        <v>10</v>
      </c>
      <c r="J20" s="459">
        <v>10</v>
      </c>
      <c r="K20" s="459">
        <v>5</v>
      </c>
      <c r="L20" s="459">
        <v>5</v>
      </c>
      <c r="M20" s="459">
        <v>5</v>
      </c>
    </row>
    <row r="21" spans="1:13" ht="15.75" thickBot="1">
      <c r="A21" s="457">
        <v>16</v>
      </c>
      <c r="B21" s="458" t="s">
        <v>15</v>
      </c>
      <c r="C21" s="459" t="s">
        <v>112</v>
      </c>
      <c r="D21" s="459">
        <v>3</v>
      </c>
      <c r="E21" s="459">
        <v>4</v>
      </c>
      <c r="F21" s="459">
        <v>4</v>
      </c>
      <c r="G21" s="459">
        <v>4</v>
      </c>
      <c r="H21" s="459">
        <v>4.0999999999999996</v>
      </c>
      <c r="I21" s="459">
        <v>4</v>
      </c>
      <c r="J21" s="459">
        <v>4</v>
      </c>
      <c r="K21" s="459">
        <v>3.9</v>
      </c>
      <c r="L21" s="459">
        <v>3.9</v>
      </c>
      <c r="M21" s="459">
        <v>3.9</v>
      </c>
    </row>
    <row r="22" spans="1:13" ht="15.75" thickBot="1">
      <c r="A22" s="457">
        <v>17</v>
      </c>
      <c r="B22" s="458" t="s">
        <v>17</v>
      </c>
      <c r="C22" s="459" t="s">
        <v>112</v>
      </c>
      <c r="D22" s="459">
        <v>5.6</v>
      </c>
      <c r="E22" s="459">
        <v>3.8</v>
      </c>
      <c r="F22" s="459">
        <v>3.8</v>
      </c>
      <c r="G22" s="459">
        <v>3.6</v>
      </c>
      <c r="H22" s="459">
        <v>3.6</v>
      </c>
      <c r="I22" s="459">
        <v>3.4</v>
      </c>
      <c r="J22" s="459">
        <v>3.4</v>
      </c>
      <c r="K22" s="459">
        <v>3.2</v>
      </c>
      <c r="L22" s="459">
        <v>3</v>
      </c>
      <c r="M22" s="459">
        <v>2.8</v>
      </c>
    </row>
    <row r="23" spans="1:13" ht="18.75" customHeight="1" thickBot="1">
      <c r="A23" s="457">
        <v>18</v>
      </c>
      <c r="B23" s="458" t="s">
        <v>16</v>
      </c>
      <c r="C23" s="459" t="s">
        <v>112</v>
      </c>
      <c r="D23" s="459">
        <v>0</v>
      </c>
      <c r="E23" s="459">
        <v>0</v>
      </c>
      <c r="F23" s="459">
        <v>0</v>
      </c>
      <c r="G23" s="459">
        <v>0</v>
      </c>
      <c r="H23" s="459">
        <v>0</v>
      </c>
      <c r="I23" s="459">
        <v>0</v>
      </c>
      <c r="J23" s="459">
        <v>0</v>
      </c>
      <c r="K23" s="459">
        <v>0</v>
      </c>
      <c r="L23" s="459">
        <v>0</v>
      </c>
      <c r="M23" s="459">
        <v>0</v>
      </c>
    </row>
    <row r="24" spans="1:13" ht="15.75" thickBot="1">
      <c r="A24" s="457">
        <v>19</v>
      </c>
      <c r="B24" s="458" t="s">
        <v>18</v>
      </c>
      <c r="C24" s="459" t="s">
        <v>112</v>
      </c>
      <c r="D24" s="459">
        <v>20</v>
      </c>
      <c r="E24" s="459">
        <v>10.5</v>
      </c>
      <c r="F24" s="459">
        <v>10</v>
      </c>
      <c r="G24" s="459">
        <v>10</v>
      </c>
      <c r="H24" s="459">
        <v>10</v>
      </c>
      <c r="I24" s="459">
        <v>5</v>
      </c>
      <c r="J24" s="459">
        <v>0</v>
      </c>
      <c r="K24" s="459">
        <v>0</v>
      </c>
      <c r="L24" s="459">
        <v>0</v>
      </c>
      <c r="M24" s="459">
        <v>0</v>
      </c>
    </row>
    <row r="25" spans="1:13" ht="15.75" thickBot="1">
      <c r="A25" s="457">
        <v>20</v>
      </c>
      <c r="B25" s="458" t="s">
        <v>19</v>
      </c>
      <c r="C25" s="459" t="s">
        <v>112</v>
      </c>
      <c r="D25" s="459">
        <v>10</v>
      </c>
      <c r="E25" s="459">
        <v>5.7</v>
      </c>
      <c r="F25" s="459">
        <v>1.6</v>
      </c>
      <c r="G25" s="459">
        <v>1.6</v>
      </c>
      <c r="H25" s="459">
        <v>1.6</v>
      </c>
      <c r="I25" s="459">
        <v>1.6</v>
      </c>
      <c r="J25" s="459">
        <v>1.6</v>
      </c>
      <c r="K25" s="459">
        <v>0</v>
      </c>
      <c r="L25" s="459">
        <v>0</v>
      </c>
      <c r="M25" s="459">
        <v>0</v>
      </c>
    </row>
    <row r="26" spans="1:13" ht="15.75" thickBot="1">
      <c r="A26" s="457">
        <v>21</v>
      </c>
      <c r="B26" s="458" t="s">
        <v>20</v>
      </c>
      <c r="C26" s="459" t="s">
        <v>112</v>
      </c>
      <c r="D26" s="459">
        <v>0</v>
      </c>
      <c r="E26" s="459">
        <v>0</v>
      </c>
      <c r="F26" s="459">
        <v>0</v>
      </c>
      <c r="G26" s="459">
        <v>0.4</v>
      </c>
      <c r="H26" s="459">
        <v>0.4</v>
      </c>
      <c r="I26" s="459">
        <v>0.3</v>
      </c>
      <c r="J26" s="459">
        <v>0.3</v>
      </c>
      <c r="K26" s="459">
        <v>0.2</v>
      </c>
      <c r="L26" s="459">
        <v>0.2</v>
      </c>
      <c r="M26" s="459">
        <v>0.1</v>
      </c>
    </row>
    <row r="27" spans="1:13" ht="15.75" thickBot="1">
      <c r="A27" s="466">
        <v>22</v>
      </c>
      <c r="B27" s="467" t="s">
        <v>410</v>
      </c>
      <c r="C27" s="468" t="s">
        <v>112</v>
      </c>
      <c r="D27" s="468" t="s">
        <v>149</v>
      </c>
      <c r="E27" s="468" t="s">
        <v>149</v>
      </c>
      <c r="F27" s="468" t="s">
        <v>149</v>
      </c>
      <c r="G27" s="468" t="s">
        <v>149</v>
      </c>
      <c r="H27" s="468" t="s">
        <v>149</v>
      </c>
      <c r="I27" s="468" t="s">
        <v>149</v>
      </c>
      <c r="J27" s="468" t="s">
        <v>149</v>
      </c>
      <c r="K27" s="468" t="s">
        <v>149</v>
      </c>
      <c r="L27" s="468" t="s">
        <v>149</v>
      </c>
      <c r="M27" s="468" t="s">
        <v>149</v>
      </c>
    </row>
    <row r="28" spans="1:13" ht="21.75" customHeight="1" thickBot="1">
      <c r="A28" s="475"/>
      <c r="B28" s="470" t="s">
        <v>425</v>
      </c>
      <c r="C28" s="471" t="s">
        <v>112</v>
      </c>
      <c r="D28" s="472">
        <f>SUM(D6:D27)/22</f>
        <v>3.2372727272727273</v>
      </c>
      <c r="E28" s="473">
        <f t="shared" ref="E28:M28" si="0">SUM(E6:E27)/22</f>
        <v>2.7959090909090913</v>
      </c>
      <c r="F28" s="472">
        <f t="shared" si="0"/>
        <v>2.7854545454545452</v>
      </c>
      <c r="G28" s="473">
        <f t="shared" si="0"/>
        <v>2.8090909090909091</v>
      </c>
      <c r="H28" s="472">
        <f t="shared" si="0"/>
        <v>2.562727272727273</v>
      </c>
      <c r="I28" s="473">
        <f t="shared" si="0"/>
        <v>2.2409090909090907</v>
      </c>
      <c r="J28" s="472">
        <f t="shared" si="0"/>
        <v>1.9968181818181814</v>
      </c>
      <c r="K28" s="473">
        <f t="shared" si="0"/>
        <v>1.6772727272727275</v>
      </c>
      <c r="L28" s="472">
        <f t="shared" si="0"/>
        <v>1.6322727272727275</v>
      </c>
      <c r="M28" s="474">
        <f t="shared" si="0"/>
        <v>1.5968181818181817</v>
      </c>
    </row>
    <row r="29" spans="1:13" ht="15.75" thickBot="1">
      <c r="A29" s="284"/>
      <c r="B29" s="262" t="s">
        <v>268</v>
      </c>
      <c r="C29" s="459" t="s">
        <v>112</v>
      </c>
      <c r="D29" s="263">
        <v>5.6</v>
      </c>
      <c r="E29" s="263">
        <v>5.5</v>
      </c>
      <c r="F29" s="263">
        <v>5.2</v>
      </c>
      <c r="G29" s="263">
        <v>5.2</v>
      </c>
      <c r="H29" s="263">
        <v>5</v>
      </c>
      <c r="I29" s="263">
        <v>5</v>
      </c>
      <c r="J29" s="263">
        <v>4.8</v>
      </c>
      <c r="K29" s="263">
        <v>4.8</v>
      </c>
      <c r="L29" s="263">
        <v>4.5</v>
      </c>
      <c r="M29" s="263">
        <v>4.3</v>
      </c>
    </row>
  </sheetData>
  <mergeCells count="8">
    <mergeCell ref="O1:P1"/>
    <mergeCell ref="A2:M2"/>
    <mergeCell ref="O2:P2"/>
    <mergeCell ref="A3:A4"/>
    <mergeCell ref="B3:B4"/>
    <mergeCell ref="C3:C4"/>
    <mergeCell ref="D3:M3"/>
    <mergeCell ref="A1:M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</sheetPr>
  <dimension ref="A1:P7"/>
  <sheetViews>
    <sheetView workbookViewId="0">
      <selection activeCell="S34" sqref="S34"/>
    </sheetView>
  </sheetViews>
  <sheetFormatPr defaultRowHeight="15"/>
  <sheetData>
    <row r="1" spans="1:16" ht="48" customHeight="1">
      <c r="A1" s="806" t="s">
        <v>192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446"/>
      <c r="O1" s="746"/>
      <c r="P1" s="746"/>
    </row>
    <row r="2" spans="1:16" ht="33.75" customHeight="1" thickBot="1">
      <c r="A2" s="847" t="s">
        <v>407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449"/>
      <c r="O2" s="746"/>
      <c r="P2" s="746"/>
    </row>
    <row r="3" spans="1:16" s="22" customFormat="1" ht="15.75" thickBot="1">
      <c r="A3" s="807" t="s">
        <v>106</v>
      </c>
      <c r="B3" s="807" t="s">
        <v>107</v>
      </c>
      <c r="C3" s="807" t="s">
        <v>153</v>
      </c>
      <c r="D3" s="810" t="s">
        <v>109</v>
      </c>
      <c r="E3" s="811"/>
      <c r="F3" s="811"/>
      <c r="G3" s="811"/>
      <c r="H3" s="811"/>
      <c r="I3" s="811"/>
      <c r="J3" s="811"/>
      <c r="K3" s="811"/>
      <c r="L3" s="811"/>
      <c r="M3" s="812"/>
    </row>
    <row r="4" spans="1:16" s="22" customFormat="1" ht="22.5" customHeight="1" thickBot="1">
      <c r="A4" s="808"/>
      <c r="B4" s="809"/>
      <c r="C4" s="808"/>
      <c r="D4" s="23">
        <v>2011</v>
      </c>
      <c r="E4" s="23">
        <v>2012</v>
      </c>
      <c r="F4" s="23">
        <v>2013</v>
      </c>
      <c r="G4" s="23">
        <v>2014</v>
      </c>
      <c r="H4" s="23">
        <v>2015</v>
      </c>
      <c r="I4" s="23">
        <v>2016</v>
      </c>
      <c r="J4" s="23">
        <v>2017</v>
      </c>
      <c r="K4" s="23">
        <v>2018</v>
      </c>
      <c r="L4" s="23">
        <v>2019</v>
      </c>
      <c r="M4" s="23">
        <v>2020</v>
      </c>
    </row>
    <row r="5" spans="1:16" s="22" customFormat="1" ht="9.75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</row>
    <row r="6" spans="1:16" ht="89.25">
      <c r="A6" s="704">
        <v>2.15</v>
      </c>
      <c r="B6" s="294" t="s">
        <v>336</v>
      </c>
      <c r="C6" s="694" t="s">
        <v>157</v>
      </c>
      <c r="D6" s="704">
        <v>100</v>
      </c>
      <c r="E6" s="704">
        <v>100</v>
      </c>
      <c r="F6" s="704">
        <v>100</v>
      </c>
      <c r="G6" s="704">
        <v>100</v>
      </c>
      <c r="H6" s="704">
        <v>100</v>
      </c>
      <c r="I6" s="704">
        <v>100</v>
      </c>
      <c r="J6" s="704">
        <v>100</v>
      </c>
      <c r="K6" s="704">
        <v>100</v>
      </c>
      <c r="L6" s="704">
        <v>100</v>
      </c>
      <c r="M6" s="704">
        <v>100</v>
      </c>
    </row>
    <row r="7" spans="1:16" ht="115.5" thickBot="1">
      <c r="A7" s="701"/>
      <c r="B7" s="262" t="s">
        <v>337</v>
      </c>
      <c r="C7" s="695"/>
      <c r="D7" s="701"/>
      <c r="E7" s="701"/>
      <c r="F7" s="701"/>
      <c r="G7" s="701"/>
      <c r="H7" s="701"/>
      <c r="I7" s="701"/>
      <c r="J7" s="701"/>
      <c r="K7" s="701"/>
      <c r="L7" s="701"/>
      <c r="M7" s="701"/>
    </row>
  </sheetData>
  <mergeCells count="20">
    <mergeCell ref="H6:H7"/>
    <mergeCell ref="I6:I7"/>
    <mergeCell ref="J6:J7"/>
    <mergeCell ref="K6:K7"/>
    <mergeCell ref="L6:L7"/>
    <mergeCell ref="A1:M1"/>
    <mergeCell ref="O1:P1"/>
    <mergeCell ref="A2:M2"/>
    <mergeCell ref="O2:P2"/>
    <mergeCell ref="M6:M7"/>
    <mergeCell ref="A3:A4"/>
    <mergeCell ref="B3:B4"/>
    <mergeCell ref="C3:C4"/>
    <mergeCell ref="D3:M3"/>
    <mergeCell ref="A6:A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>
      <selection activeCell="D7" sqref="D7"/>
    </sheetView>
  </sheetViews>
  <sheetFormatPr defaultRowHeight="15"/>
  <sheetData>
    <row r="1" spans="1:13" ht="16.5" thickBot="1">
      <c r="A1" s="850" t="s">
        <v>338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2"/>
    </row>
    <row r="2" spans="1:13" ht="15.75" thickBot="1">
      <c r="A2" s="856" t="s">
        <v>339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8"/>
    </row>
    <row r="3" spans="1:13" ht="54" customHeight="1" thickBot="1">
      <c r="A3" s="853" t="s">
        <v>408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5"/>
    </row>
    <row r="4" spans="1:13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3" s="22" customFormat="1" ht="22.5" customHeight="1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3" s="22" customFormat="1" ht="18.75" customHeight="1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3" ht="123.75" customHeight="1" thickBot="1">
      <c r="A7" s="284">
        <v>3.1</v>
      </c>
      <c r="B7" s="262" t="s">
        <v>340</v>
      </c>
      <c r="C7" s="263" t="s">
        <v>341</v>
      </c>
      <c r="D7" s="263"/>
      <c r="E7" s="263"/>
      <c r="F7" s="263">
        <v>27</v>
      </c>
      <c r="G7" s="263">
        <v>28</v>
      </c>
      <c r="H7" s="263">
        <v>29</v>
      </c>
      <c r="I7" s="263">
        <v>30</v>
      </c>
      <c r="J7" s="263">
        <v>33</v>
      </c>
      <c r="K7" s="263">
        <v>35</v>
      </c>
      <c r="L7" s="263">
        <v>38</v>
      </c>
      <c r="M7" s="263">
        <v>40</v>
      </c>
    </row>
  </sheetData>
  <mergeCells count="7">
    <mergeCell ref="A1:M1"/>
    <mergeCell ref="A3:M3"/>
    <mergeCell ref="A4:A5"/>
    <mergeCell ref="B4:B5"/>
    <mergeCell ref="C4:C5"/>
    <mergeCell ref="D4:M4"/>
    <mergeCell ref="A2:M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workbookViewId="0">
      <selection activeCell="C38" sqref="C38"/>
    </sheetView>
  </sheetViews>
  <sheetFormatPr defaultRowHeight="15"/>
  <cols>
    <col min="1" max="1" width="23.5703125" customWidth="1"/>
    <col min="2" max="2" width="10" bestFit="1" customWidth="1"/>
  </cols>
  <sheetData>
    <row r="1" spans="1:13" ht="15.75">
      <c r="A1" s="860" t="s">
        <v>152</v>
      </c>
      <c r="B1" s="860"/>
      <c r="C1" s="860"/>
      <c r="D1" s="860"/>
      <c r="E1" s="860"/>
      <c r="F1" s="860"/>
      <c r="G1" s="860"/>
      <c r="H1" s="860"/>
      <c r="I1" s="860"/>
      <c r="J1" s="461"/>
      <c r="K1" s="461"/>
      <c r="L1" s="461"/>
      <c r="M1" s="461"/>
    </row>
    <row r="2" spans="1:13">
      <c r="A2" s="861" t="s">
        <v>411</v>
      </c>
      <c r="B2" s="861"/>
      <c r="C2" s="861"/>
      <c r="D2" s="861"/>
      <c r="E2" s="861"/>
      <c r="F2" s="861"/>
      <c r="G2" s="861"/>
      <c r="H2" s="861"/>
      <c r="I2" s="861"/>
      <c r="J2" s="462"/>
      <c r="K2" s="462"/>
      <c r="L2" s="462"/>
      <c r="M2" s="462"/>
    </row>
    <row r="3" spans="1:13" ht="19.5" customHeight="1">
      <c r="A3" s="862" t="s">
        <v>412</v>
      </c>
      <c r="B3" s="862"/>
      <c r="C3" s="862"/>
      <c r="D3" s="862"/>
      <c r="E3" s="862"/>
      <c r="F3" s="862"/>
      <c r="G3" s="862"/>
      <c r="H3" s="862"/>
      <c r="I3" s="862"/>
      <c r="J3" s="463"/>
      <c r="K3" s="463"/>
      <c r="L3" s="463"/>
      <c r="M3" s="463"/>
    </row>
    <row r="4" spans="1:13" ht="30" customHeight="1">
      <c r="A4" s="863"/>
      <c r="B4" s="863"/>
      <c r="C4" s="863"/>
      <c r="D4" s="863"/>
      <c r="E4" s="863"/>
      <c r="F4" s="863"/>
      <c r="G4" s="863"/>
      <c r="H4" s="863"/>
      <c r="I4" s="863"/>
    </row>
    <row r="5" spans="1:13">
      <c r="A5" s="685" t="s">
        <v>298</v>
      </c>
      <c r="B5" s="859" t="s">
        <v>304</v>
      </c>
      <c r="C5" s="859"/>
      <c r="D5" s="859"/>
      <c r="E5" s="859"/>
      <c r="F5" s="859"/>
      <c r="G5" s="859"/>
      <c r="H5" s="859"/>
      <c r="I5" s="859"/>
    </row>
    <row r="6" spans="1:13" ht="15.75">
      <c r="A6" s="685"/>
      <c r="B6" s="254">
        <v>2013</v>
      </c>
      <c r="C6" s="254">
        <v>2014</v>
      </c>
      <c r="D6" s="254">
        <v>2015</v>
      </c>
      <c r="E6" s="254">
        <v>2016</v>
      </c>
      <c r="F6" s="254">
        <v>2017</v>
      </c>
      <c r="G6" s="254">
        <v>2018</v>
      </c>
      <c r="H6" s="254">
        <v>2019</v>
      </c>
      <c r="I6" s="254">
        <v>2020</v>
      </c>
    </row>
    <row r="7" spans="1:13" ht="15.75">
      <c r="A7" s="258" t="s">
        <v>0</v>
      </c>
      <c r="B7" s="254">
        <v>60</v>
      </c>
      <c r="C7" s="254">
        <v>70</v>
      </c>
      <c r="D7" s="254">
        <v>75</v>
      </c>
      <c r="E7" s="254">
        <v>80</v>
      </c>
      <c r="F7" s="254">
        <v>82</v>
      </c>
      <c r="G7" s="254">
        <v>83</v>
      </c>
      <c r="H7" s="254">
        <v>84</v>
      </c>
      <c r="I7" s="254">
        <v>85</v>
      </c>
    </row>
    <row r="8" spans="1:13" ht="15.75">
      <c r="A8" s="258" t="s">
        <v>1</v>
      </c>
      <c r="B8" s="254">
        <v>60</v>
      </c>
      <c r="C8" s="254">
        <v>70</v>
      </c>
      <c r="D8" s="254">
        <v>75</v>
      </c>
      <c r="E8" s="254">
        <v>80</v>
      </c>
      <c r="F8" s="254">
        <v>82</v>
      </c>
      <c r="G8" s="254">
        <v>83</v>
      </c>
      <c r="H8" s="254">
        <v>84</v>
      </c>
      <c r="I8" s="254">
        <v>85</v>
      </c>
    </row>
    <row r="9" spans="1:13" ht="15.75">
      <c r="A9" s="258" t="s">
        <v>2</v>
      </c>
      <c r="B9" s="254">
        <v>60</v>
      </c>
      <c r="C9" s="254">
        <v>70</v>
      </c>
      <c r="D9" s="254">
        <v>75</v>
      </c>
      <c r="E9" s="254">
        <v>80</v>
      </c>
      <c r="F9" s="254">
        <v>82</v>
      </c>
      <c r="G9" s="254">
        <v>83</v>
      </c>
      <c r="H9" s="254">
        <v>84</v>
      </c>
      <c r="I9" s="254">
        <v>85</v>
      </c>
    </row>
    <row r="10" spans="1:13" ht="15.75">
      <c r="A10" s="258" t="s">
        <v>3</v>
      </c>
      <c r="B10" s="254">
        <v>60</v>
      </c>
      <c r="C10" s="254">
        <v>70</v>
      </c>
      <c r="D10" s="254">
        <v>75</v>
      </c>
      <c r="E10" s="254">
        <v>80</v>
      </c>
      <c r="F10" s="254">
        <v>82</v>
      </c>
      <c r="G10" s="254">
        <v>83</v>
      </c>
      <c r="H10" s="254">
        <v>84</v>
      </c>
      <c r="I10" s="254">
        <v>85</v>
      </c>
    </row>
    <row r="11" spans="1:13" ht="15.75">
      <c r="A11" s="258" t="s">
        <v>4</v>
      </c>
      <c r="B11" s="254">
        <v>60</v>
      </c>
      <c r="C11" s="254">
        <v>70</v>
      </c>
      <c r="D11" s="254">
        <v>75</v>
      </c>
      <c r="E11" s="254">
        <v>80</v>
      </c>
      <c r="F11" s="254">
        <v>82</v>
      </c>
      <c r="G11" s="254">
        <v>83</v>
      </c>
      <c r="H11" s="254">
        <v>84</v>
      </c>
      <c r="I11" s="254">
        <v>85</v>
      </c>
    </row>
    <row r="12" spans="1:13" ht="15.75">
      <c r="A12" s="258" t="s">
        <v>5</v>
      </c>
      <c r="B12" s="254">
        <v>60</v>
      </c>
      <c r="C12" s="254">
        <v>70</v>
      </c>
      <c r="D12" s="254">
        <v>75</v>
      </c>
      <c r="E12" s="254">
        <v>80</v>
      </c>
      <c r="F12" s="254">
        <v>82</v>
      </c>
      <c r="G12" s="254">
        <v>83</v>
      </c>
      <c r="H12" s="254">
        <v>84</v>
      </c>
      <c r="I12" s="254">
        <v>85</v>
      </c>
    </row>
    <row r="13" spans="1:13" ht="15.75">
      <c r="A13" s="258" t="s">
        <v>6</v>
      </c>
      <c r="B13" s="254">
        <v>60</v>
      </c>
      <c r="C13" s="254">
        <v>70</v>
      </c>
      <c r="D13" s="254">
        <v>75</v>
      </c>
      <c r="E13" s="254">
        <v>80</v>
      </c>
      <c r="F13" s="254">
        <v>82</v>
      </c>
      <c r="G13" s="254">
        <v>83</v>
      </c>
      <c r="H13" s="254">
        <v>84</v>
      </c>
      <c r="I13" s="254">
        <v>85</v>
      </c>
    </row>
    <row r="14" spans="1:13" ht="15.75">
      <c r="A14" s="258" t="s">
        <v>7</v>
      </c>
      <c r="B14" s="254">
        <v>60</v>
      </c>
      <c r="C14" s="254">
        <v>70</v>
      </c>
      <c r="D14" s="254">
        <v>75</v>
      </c>
      <c r="E14" s="254">
        <v>80</v>
      </c>
      <c r="F14" s="254">
        <v>82</v>
      </c>
      <c r="G14" s="254">
        <v>83</v>
      </c>
      <c r="H14" s="254">
        <v>84</v>
      </c>
      <c r="I14" s="254">
        <v>85</v>
      </c>
    </row>
    <row r="15" spans="1:13" ht="15.75">
      <c r="A15" s="258" t="s">
        <v>8</v>
      </c>
      <c r="B15" s="254">
        <v>60</v>
      </c>
      <c r="C15" s="254">
        <v>70</v>
      </c>
      <c r="D15" s="254">
        <v>75</v>
      </c>
      <c r="E15" s="254">
        <v>80</v>
      </c>
      <c r="F15" s="254">
        <v>82</v>
      </c>
      <c r="G15" s="254">
        <v>83</v>
      </c>
      <c r="H15" s="254">
        <v>84</v>
      </c>
      <c r="I15" s="254">
        <v>85</v>
      </c>
    </row>
    <row r="16" spans="1:13" ht="15.75">
      <c r="A16" s="258" t="s">
        <v>9</v>
      </c>
      <c r="B16" s="254">
        <v>60</v>
      </c>
      <c r="C16" s="254">
        <v>70</v>
      </c>
      <c r="D16" s="254">
        <v>75</v>
      </c>
      <c r="E16" s="254">
        <v>80</v>
      </c>
      <c r="F16" s="254">
        <v>82</v>
      </c>
      <c r="G16" s="254">
        <v>83</v>
      </c>
      <c r="H16" s="254">
        <v>84</v>
      </c>
      <c r="I16" s="254">
        <v>85</v>
      </c>
    </row>
    <row r="17" spans="1:9" ht="15.75">
      <c r="A17" s="258" t="s">
        <v>10</v>
      </c>
      <c r="B17" s="254">
        <v>60</v>
      </c>
      <c r="C17" s="254">
        <v>70</v>
      </c>
      <c r="D17" s="254">
        <v>75</v>
      </c>
      <c r="E17" s="254">
        <v>80</v>
      </c>
      <c r="F17" s="254">
        <v>82</v>
      </c>
      <c r="G17" s="254">
        <v>83</v>
      </c>
      <c r="H17" s="254">
        <v>84</v>
      </c>
      <c r="I17" s="254">
        <v>85</v>
      </c>
    </row>
    <row r="18" spans="1:9" ht="15.75">
      <c r="A18" s="258" t="s">
        <v>11</v>
      </c>
      <c r="B18" s="254">
        <v>60</v>
      </c>
      <c r="C18" s="254">
        <v>70</v>
      </c>
      <c r="D18" s="254">
        <v>75</v>
      </c>
      <c r="E18" s="254">
        <v>80</v>
      </c>
      <c r="F18" s="254">
        <v>82</v>
      </c>
      <c r="G18" s="254">
        <v>83</v>
      </c>
      <c r="H18" s="254">
        <v>84</v>
      </c>
      <c r="I18" s="254">
        <v>85</v>
      </c>
    </row>
    <row r="19" spans="1:9" ht="15.75">
      <c r="A19" s="258" t="s">
        <v>12</v>
      </c>
      <c r="B19" s="254">
        <v>60</v>
      </c>
      <c r="C19" s="254">
        <v>70</v>
      </c>
      <c r="D19" s="254">
        <v>75</v>
      </c>
      <c r="E19" s="254">
        <v>80</v>
      </c>
      <c r="F19" s="254">
        <v>82</v>
      </c>
      <c r="G19" s="254">
        <v>83</v>
      </c>
      <c r="H19" s="254">
        <v>84</v>
      </c>
      <c r="I19" s="254">
        <v>85</v>
      </c>
    </row>
    <row r="20" spans="1:9" ht="15.75">
      <c r="A20" s="258" t="s">
        <v>299</v>
      </c>
      <c r="B20" s="254">
        <v>60</v>
      </c>
      <c r="C20" s="254">
        <v>70</v>
      </c>
      <c r="D20" s="254">
        <v>75</v>
      </c>
      <c r="E20" s="254">
        <v>80</v>
      </c>
      <c r="F20" s="254">
        <v>82</v>
      </c>
      <c r="G20" s="254">
        <v>83</v>
      </c>
      <c r="H20" s="254">
        <v>84</v>
      </c>
      <c r="I20" s="254">
        <v>85</v>
      </c>
    </row>
    <row r="21" spans="1:9" ht="15.75">
      <c r="A21" s="258" t="s">
        <v>14</v>
      </c>
      <c r="B21" s="254">
        <v>60</v>
      </c>
      <c r="C21" s="254">
        <v>70</v>
      </c>
      <c r="D21" s="254">
        <v>75</v>
      </c>
      <c r="E21" s="254">
        <v>80</v>
      </c>
      <c r="F21" s="254">
        <v>82</v>
      </c>
      <c r="G21" s="254">
        <v>83</v>
      </c>
      <c r="H21" s="254">
        <v>84</v>
      </c>
      <c r="I21" s="254">
        <v>85</v>
      </c>
    </row>
    <row r="22" spans="1:9" ht="15.75">
      <c r="A22" s="258" t="s">
        <v>15</v>
      </c>
      <c r="B22" s="254">
        <v>60</v>
      </c>
      <c r="C22" s="254">
        <v>70</v>
      </c>
      <c r="D22" s="254">
        <v>75</v>
      </c>
      <c r="E22" s="254">
        <v>80</v>
      </c>
      <c r="F22" s="254">
        <v>82</v>
      </c>
      <c r="G22" s="254">
        <v>83</v>
      </c>
      <c r="H22" s="254">
        <v>84</v>
      </c>
      <c r="I22" s="254">
        <v>85</v>
      </c>
    </row>
    <row r="23" spans="1:9" ht="15.75">
      <c r="A23" s="258" t="s">
        <v>172</v>
      </c>
      <c r="B23" s="254">
        <v>60</v>
      </c>
      <c r="C23" s="254">
        <v>70</v>
      </c>
      <c r="D23" s="254">
        <v>75</v>
      </c>
      <c r="E23" s="254">
        <v>80</v>
      </c>
      <c r="F23" s="254">
        <v>82</v>
      </c>
      <c r="G23" s="254">
        <v>83</v>
      </c>
      <c r="H23" s="254">
        <v>84</v>
      </c>
      <c r="I23" s="254">
        <v>85</v>
      </c>
    </row>
    <row r="24" spans="1:9" ht="15.75">
      <c r="A24" s="258" t="s">
        <v>17</v>
      </c>
      <c r="B24" s="254">
        <v>60</v>
      </c>
      <c r="C24" s="254">
        <v>70</v>
      </c>
      <c r="D24" s="254">
        <v>75</v>
      </c>
      <c r="E24" s="254">
        <v>80</v>
      </c>
      <c r="F24" s="254">
        <v>82</v>
      </c>
      <c r="G24" s="254">
        <v>83</v>
      </c>
      <c r="H24" s="254">
        <v>84</v>
      </c>
      <c r="I24" s="254">
        <v>85</v>
      </c>
    </row>
    <row r="25" spans="1:9" ht="15.75">
      <c r="A25" s="258" t="s">
        <v>18</v>
      </c>
      <c r="B25" s="254">
        <v>60</v>
      </c>
      <c r="C25" s="254">
        <v>70</v>
      </c>
      <c r="D25" s="254">
        <v>75</v>
      </c>
      <c r="E25" s="254">
        <v>80</v>
      </c>
      <c r="F25" s="254">
        <v>82</v>
      </c>
      <c r="G25" s="254">
        <v>83</v>
      </c>
      <c r="H25" s="254">
        <v>84</v>
      </c>
      <c r="I25" s="254">
        <v>85</v>
      </c>
    </row>
    <row r="26" spans="1:9" ht="15.75">
      <c r="A26" s="258" t="s">
        <v>19</v>
      </c>
      <c r="B26" s="254">
        <v>60</v>
      </c>
      <c r="C26" s="254">
        <v>70</v>
      </c>
      <c r="D26" s="254">
        <v>75</v>
      </c>
      <c r="E26" s="254">
        <v>80</v>
      </c>
      <c r="F26" s="254">
        <v>82</v>
      </c>
      <c r="G26" s="254">
        <v>83</v>
      </c>
      <c r="H26" s="254">
        <v>84</v>
      </c>
      <c r="I26" s="254">
        <v>85</v>
      </c>
    </row>
    <row r="27" spans="1:9" ht="15.75">
      <c r="A27" s="258" t="s">
        <v>20</v>
      </c>
      <c r="B27" s="254">
        <v>60</v>
      </c>
      <c r="C27" s="254">
        <v>70</v>
      </c>
      <c r="D27" s="254">
        <v>75</v>
      </c>
      <c r="E27" s="254">
        <v>80</v>
      </c>
      <c r="F27" s="254">
        <v>82</v>
      </c>
      <c r="G27" s="254">
        <v>83</v>
      </c>
      <c r="H27" s="254">
        <v>84</v>
      </c>
      <c r="I27" s="254">
        <v>85</v>
      </c>
    </row>
    <row r="28" spans="1:9" ht="15.75">
      <c r="A28" s="258" t="s">
        <v>22</v>
      </c>
      <c r="B28" s="254">
        <v>85</v>
      </c>
      <c r="C28" s="254">
        <v>90</v>
      </c>
      <c r="D28" s="254">
        <v>92</v>
      </c>
      <c r="E28" s="254">
        <v>93</v>
      </c>
      <c r="F28" s="254">
        <v>93</v>
      </c>
      <c r="G28" s="254">
        <v>93</v>
      </c>
      <c r="H28" s="254">
        <v>94</v>
      </c>
      <c r="I28" s="254">
        <v>94</v>
      </c>
    </row>
    <row r="29" spans="1:9" ht="15.75">
      <c r="A29" s="258" t="s">
        <v>23</v>
      </c>
      <c r="B29" s="254">
        <v>85</v>
      </c>
      <c r="C29" s="254">
        <v>90</v>
      </c>
      <c r="D29" s="254">
        <v>92</v>
      </c>
      <c r="E29" s="254">
        <v>93</v>
      </c>
      <c r="F29" s="254">
        <v>93</v>
      </c>
      <c r="G29" s="254">
        <v>93</v>
      </c>
      <c r="H29" s="254">
        <v>94</v>
      </c>
      <c r="I29" s="254">
        <v>94</v>
      </c>
    </row>
    <row r="30" spans="1:9" ht="15.75">
      <c r="A30" s="258" t="s">
        <v>24</v>
      </c>
      <c r="B30" s="254">
        <v>85</v>
      </c>
      <c r="C30" s="254">
        <v>90</v>
      </c>
      <c r="D30" s="254">
        <v>92</v>
      </c>
      <c r="E30" s="254">
        <v>93</v>
      </c>
      <c r="F30" s="254">
        <v>93</v>
      </c>
      <c r="G30" s="254">
        <v>93</v>
      </c>
      <c r="H30" s="254">
        <v>94</v>
      </c>
      <c r="I30" s="254">
        <v>94</v>
      </c>
    </row>
    <row r="31" spans="1:9" ht="15.75">
      <c r="A31" s="258" t="s">
        <v>25</v>
      </c>
      <c r="B31" s="254">
        <v>85</v>
      </c>
      <c r="C31" s="254">
        <v>90</v>
      </c>
      <c r="D31" s="254">
        <v>92</v>
      </c>
      <c r="E31" s="254">
        <v>93</v>
      </c>
      <c r="F31" s="254">
        <v>93</v>
      </c>
      <c r="G31" s="254">
        <v>93</v>
      </c>
      <c r="H31" s="254">
        <v>94</v>
      </c>
      <c r="I31" s="254">
        <v>94</v>
      </c>
    </row>
    <row r="32" spans="1:9" ht="15.75">
      <c r="A32" s="258" t="s">
        <v>26</v>
      </c>
      <c r="B32" s="254">
        <v>85</v>
      </c>
      <c r="C32" s="254">
        <v>90</v>
      </c>
      <c r="D32" s="254">
        <v>92</v>
      </c>
      <c r="E32" s="254">
        <v>93</v>
      </c>
      <c r="F32" s="254">
        <v>93</v>
      </c>
      <c r="G32" s="254">
        <v>93</v>
      </c>
      <c r="H32" s="254">
        <v>94</v>
      </c>
      <c r="I32" s="254">
        <v>94</v>
      </c>
    </row>
    <row r="33" spans="1:11" ht="15.75">
      <c r="A33" s="258" t="s">
        <v>27</v>
      </c>
      <c r="B33" s="254">
        <v>85</v>
      </c>
      <c r="C33" s="254">
        <v>90</v>
      </c>
      <c r="D33" s="254">
        <v>92</v>
      </c>
      <c r="E33" s="254">
        <v>93</v>
      </c>
      <c r="F33" s="254">
        <v>93</v>
      </c>
      <c r="G33" s="254">
        <v>93</v>
      </c>
      <c r="H33" s="254">
        <v>94</v>
      </c>
      <c r="I33" s="254">
        <v>94</v>
      </c>
    </row>
    <row r="34" spans="1:11" ht="15.75">
      <c r="A34" s="258" t="s">
        <v>302</v>
      </c>
      <c r="B34" s="254">
        <v>85</v>
      </c>
      <c r="C34" s="254">
        <v>90</v>
      </c>
      <c r="D34" s="254">
        <v>92</v>
      </c>
      <c r="E34" s="254">
        <v>93</v>
      </c>
      <c r="F34" s="254">
        <v>93</v>
      </c>
      <c r="G34" s="254">
        <v>93</v>
      </c>
      <c r="H34" s="254">
        <v>94</v>
      </c>
      <c r="I34" s="254">
        <v>94</v>
      </c>
    </row>
    <row r="35" spans="1:11" ht="15.75">
      <c r="A35" s="258" t="s">
        <v>235</v>
      </c>
      <c r="B35" s="254">
        <v>85</v>
      </c>
      <c r="C35" s="254">
        <v>90</v>
      </c>
      <c r="D35" s="254">
        <v>92</v>
      </c>
      <c r="E35" s="254">
        <v>93</v>
      </c>
      <c r="F35" s="254">
        <v>93</v>
      </c>
      <c r="G35" s="254">
        <v>93</v>
      </c>
      <c r="H35" s="254">
        <v>94</v>
      </c>
      <c r="I35" s="254">
        <v>94</v>
      </c>
    </row>
    <row r="36" spans="1:11" ht="38.25" customHeight="1">
      <c r="A36" s="341" t="s">
        <v>365</v>
      </c>
      <c r="B36" s="342">
        <v>66</v>
      </c>
      <c r="C36" s="336">
        <v>66</v>
      </c>
      <c r="D36" s="336">
        <v>66.5</v>
      </c>
      <c r="E36" s="336">
        <v>66.8</v>
      </c>
      <c r="F36" s="336">
        <v>67</v>
      </c>
      <c r="G36" s="336">
        <v>68</v>
      </c>
      <c r="H36" s="336">
        <v>69</v>
      </c>
      <c r="I36" s="336">
        <v>70</v>
      </c>
      <c r="J36" s="453"/>
      <c r="K36" s="2"/>
    </row>
    <row r="37" spans="1:11" ht="18.75">
      <c r="A37" s="257"/>
      <c r="B37" s="343">
        <f>AVERAGE(B7:B35)</f>
        <v>66.896551724137936</v>
      </c>
      <c r="C37" s="343">
        <f t="shared" ref="C37:H37" si="0">AVERAGE(C7:C35)</f>
        <v>75.517241379310349</v>
      </c>
      <c r="D37" s="343">
        <f t="shared" si="0"/>
        <v>79.689655172413794</v>
      </c>
      <c r="E37" s="343">
        <f t="shared" si="0"/>
        <v>83.58620689655173</v>
      </c>
      <c r="F37" s="343">
        <f t="shared" si="0"/>
        <v>85.034482758620683</v>
      </c>
      <c r="G37" s="343">
        <f t="shared" si="0"/>
        <v>85.758620689655174</v>
      </c>
      <c r="H37" s="343">
        <f t="shared" si="0"/>
        <v>86.758620689655174</v>
      </c>
      <c r="I37" s="343">
        <f>AVERAGE(I7:I35)</f>
        <v>87.482758620689651</v>
      </c>
      <c r="K37" s="2"/>
    </row>
    <row r="38" spans="1:11" ht="47.25">
      <c r="A38" s="660" t="s">
        <v>629</v>
      </c>
    </row>
  </sheetData>
  <mergeCells count="5">
    <mergeCell ref="A5:A6"/>
    <mergeCell ref="B5:I5"/>
    <mergeCell ref="A1:I1"/>
    <mergeCell ref="A2:I2"/>
    <mergeCell ref="A3:I4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workbookViewId="0">
      <selection activeCell="A36" sqref="A36"/>
    </sheetView>
  </sheetViews>
  <sheetFormatPr defaultRowHeight="15"/>
  <cols>
    <col min="1" max="1" width="23.28515625" customWidth="1"/>
  </cols>
  <sheetData>
    <row r="1" spans="1:9" ht="15.75">
      <c r="A1" s="860" t="s">
        <v>152</v>
      </c>
      <c r="B1" s="860"/>
      <c r="C1" s="860"/>
      <c r="D1" s="860"/>
      <c r="E1" s="860"/>
      <c r="F1" s="860"/>
      <c r="G1" s="860"/>
      <c r="H1" s="860"/>
      <c r="I1" s="860"/>
    </row>
    <row r="2" spans="1:9" ht="15.75">
      <c r="A2" s="864" t="s">
        <v>411</v>
      </c>
      <c r="B2" s="864"/>
      <c r="C2" s="864"/>
      <c r="D2" s="864"/>
      <c r="E2" s="864"/>
      <c r="F2" s="864"/>
      <c r="G2" s="864"/>
      <c r="H2" s="864"/>
      <c r="I2" s="864"/>
    </row>
    <row r="3" spans="1:9" ht="18.75">
      <c r="A3" s="207" t="s">
        <v>413</v>
      </c>
    </row>
    <row r="4" spans="1:9" ht="42.75" customHeight="1">
      <c r="A4" s="685" t="s">
        <v>298</v>
      </c>
      <c r="B4" s="685" t="s">
        <v>303</v>
      </c>
      <c r="C4" s="685"/>
      <c r="D4" s="685"/>
      <c r="E4" s="685"/>
      <c r="F4" s="685"/>
      <c r="G4" s="685"/>
      <c r="H4" s="685"/>
      <c r="I4" s="685"/>
    </row>
    <row r="5" spans="1:9" ht="15.75">
      <c r="A5" s="685"/>
      <c r="B5" s="254">
        <v>2013</v>
      </c>
      <c r="C5" s="254">
        <v>2014</v>
      </c>
      <c r="D5" s="254">
        <v>2015</v>
      </c>
      <c r="E5" s="254">
        <v>2016</v>
      </c>
      <c r="F5" s="254">
        <v>2017</v>
      </c>
      <c r="G5" s="254">
        <v>2018</v>
      </c>
      <c r="H5" s="254">
        <v>2019</v>
      </c>
      <c r="I5" s="254">
        <v>2020</v>
      </c>
    </row>
    <row r="6" spans="1:9" ht="15.75">
      <c r="A6" s="258" t="s">
        <v>0</v>
      </c>
      <c r="B6" s="259">
        <v>1</v>
      </c>
      <c r="C6" s="259">
        <v>1</v>
      </c>
      <c r="D6" s="259">
        <v>1</v>
      </c>
      <c r="E6" s="259">
        <v>1</v>
      </c>
      <c r="F6" s="259">
        <v>1</v>
      </c>
      <c r="G6" s="259">
        <v>1</v>
      </c>
      <c r="H6" s="259">
        <v>1</v>
      </c>
      <c r="I6" s="259">
        <v>1</v>
      </c>
    </row>
    <row r="7" spans="1:9" ht="15.75">
      <c r="A7" s="258" t="s">
        <v>1</v>
      </c>
      <c r="B7" s="259">
        <v>1</v>
      </c>
      <c r="C7" s="259">
        <v>1</v>
      </c>
      <c r="D7" s="259">
        <v>1</v>
      </c>
      <c r="E7" s="259">
        <v>1</v>
      </c>
      <c r="F7" s="259">
        <v>1</v>
      </c>
      <c r="G7" s="259">
        <v>1</v>
      </c>
      <c r="H7" s="259">
        <v>1</v>
      </c>
      <c r="I7" s="259">
        <v>1</v>
      </c>
    </row>
    <row r="8" spans="1:9" ht="15.75">
      <c r="A8" s="258" t="s">
        <v>2</v>
      </c>
      <c r="B8" s="259">
        <v>1</v>
      </c>
      <c r="C8" s="259">
        <v>1</v>
      </c>
      <c r="D8" s="259">
        <v>1</v>
      </c>
      <c r="E8" s="259">
        <v>1</v>
      </c>
      <c r="F8" s="259">
        <v>1</v>
      </c>
      <c r="G8" s="259">
        <v>1</v>
      </c>
      <c r="H8" s="259">
        <v>1</v>
      </c>
      <c r="I8" s="259">
        <v>1</v>
      </c>
    </row>
    <row r="9" spans="1:9" ht="15.75">
      <c r="A9" s="258" t="s">
        <v>3</v>
      </c>
      <c r="B9" s="259">
        <v>1</v>
      </c>
      <c r="C9" s="259">
        <v>1</v>
      </c>
      <c r="D9" s="259">
        <v>1</v>
      </c>
      <c r="E9" s="259">
        <v>1</v>
      </c>
      <c r="F9" s="259">
        <v>1</v>
      </c>
      <c r="G9" s="259">
        <v>1</v>
      </c>
      <c r="H9" s="259">
        <v>1</v>
      </c>
      <c r="I9" s="259">
        <v>1</v>
      </c>
    </row>
    <row r="10" spans="1:9" ht="15.75">
      <c r="A10" s="258" t="s">
        <v>4</v>
      </c>
      <c r="B10" s="259">
        <v>1</v>
      </c>
      <c r="C10" s="259">
        <v>1</v>
      </c>
      <c r="D10" s="259">
        <v>1</v>
      </c>
      <c r="E10" s="259">
        <v>1</v>
      </c>
      <c r="F10" s="259">
        <v>1</v>
      </c>
      <c r="G10" s="259">
        <v>1</v>
      </c>
      <c r="H10" s="259">
        <v>1</v>
      </c>
      <c r="I10" s="259">
        <v>1</v>
      </c>
    </row>
    <row r="11" spans="1:9" ht="15.75">
      <c r="A11" s="258" t="s">
        <v>5</v>
      </c>
      <c r="B11" s="259">
        <v>1</v>
      </c>
      <c r="C11" s="259">
        <v>1</v>
      </c>
      <c r="D11" s="259">
        <v>1</v>
      </c>
      <c r="E11" s="259">
        <v>1</v>
      </c>
      <c r="F11" s="259">
        <v>1</v>
      </c>
      <c r="G11" s="259">
        <v>1</v>
      </c>
      <c r="H11" s="259">
        <v>1</v>
      </c>
      <c r="I11" s="259">
        <v>1</v>
      </c>
    </row>
    <row r="12" spans="1:9" ht="15.75">
      <c r="A12" s="258" t="s">
        <v>6</v>
      </c>
      <c r="B12" s="259">
        <v>1</v>
      </c>
      <c r="C12" s="259">
        <v>1</v>
      </c>
      <c r="D12" s="259">
        <v>1</v>
      </c>
      <c r="E12" s="259">
        <v>1</v>
      </c>
      <c r="F12" s="259">
        <v>1</v>
      </c>
      <c r="G12" s="259">
        <v>1</v>
      </c>
      <c r="H12" s="259">
        <v>1</v>
      </c>
      <c r="I12" s="259">
        <v>1</v>
      </c>
    </row>
    <row r="13" spans="1:9" ht="15.75">
      <c r="A13" s="258" t="s">
        <v>7</v>
      </c>
      <c r="B13" s="259">
        <v>1</v>
      </c>
      <c r="C13" s="259">
        <v>1</v>
      </c>
      <c r="D13" s="259">
        <v>1</v>
      </c>
      <c r="E13" s="259">
        <v>1</v>
      </c>
      <c r="F13" s="259">
        <v>1</v>
      </c>
      <c r="G13" s="259">
        <v>1</v>
      </c>
      <c r="H13" s="259">
        <v>1</v>
      </c>
      <c r="I13" s="259">
        <v>1</v>
      </c>
    </row>
    <row r="14" spans="1:9" ht="15.75">
      <c r="A14" s="258" t="s">
        <v>8</v>
      </c>
      <c r="B14" s="259">
        <v>1</v>
      </c>
      <c r="C14" s="259">
        <v>1</v>
      </c>
      <c r="D14" s="259">
        <v>1</v>
      </c>
      <c r="E14" s="259">
        <v>1</v>
      </c>
      <c r="F14" s="259">
        <v>1</v>
      </c>
      <c r="G14" s="259">
        <v>1</v>
      </c>
      <c r="H14" s="259">
        <v>1</v>
      </c>
      <c r="I14" s="259">
        <v>1</v>
      </c>
    </row>
    <row r="15" spans="1:9" ht="15.75">
      <c r="A15" s="258" t="s">
        <v>9</v>
      </c>
      <c r="B15" s="259">
        <v>1</v>
      </c>
      <c r="C15" s="259">
        <v>1</v>
      </c>
      <c r="D15" s="259">
        <v>1</v>
      </c>
      <c r="E15" s="259">
        <v>1</v>
      </c>
      <c r="F15" s="259">
        <v>1</v>
      </c>
      <c r="G15" s="259">
        <v>1</v>
      </c>
      <c r="H15" s="259">
        <v>1</v>
      </c>
      <c r="I15" s="259">
        <v>1</v>
      </c>
    </row>
    <row r="16" spans="1:9" ht="15.75">
      <c r="A16" s="258" t="s">
        <v>10</v>
      </c>
      <c r="B16" s="259">
        <v>1</v>
      </c>
      <c r="C16" s="259">
        <v>1</v>
      </c>
      <c r="D16" s="259">
        <v>1</v>
      </c>
      <c r="E16" s="259">
        <v>1</v>
      </c>
      <c r="F16" s="259">
        <v>1</v>
      </c>
      <c r="G16" s="259">
        <v>1</v>
      </c>
      <c r="H16" s="259">
        <v>1</v>
      </c>
      <c r="I16" s="259">
        <v>1</v>
      </c>
    </row>
    <row r="17" spans="1:9" ht="15.75">
      <c r="A17" s="258" t="s">
        <v>11</v>
      </c>
      <c r="B17" s="259">
        <v>1</v>
      </c>
      <c r="C17" s="259">
        <v>1</v>
      </c>
      <c r="D17" s="259">
        <v>1</v>
      </c>
      <c r="E17" s="259">
        <v>1</v>
      </c>
      <c r="F17" s="259">
        <v>1</v>
      </c>
      <c r="G17" s="259">
        <v>1</v>
      </c>
      <c r="H17" s="259">
        <v>1</v>
      </c>
      <c r="I17" s="259">
        <v>1</v>
      </c>
    </row>
    <row r="18" spans="1:9" ht="15.75">
      <c r="A18" s="258" t="s">
        <v>12</v>
      </c>
      <c r="B18" s="259">
        <v>1</v>
      </c>
      <c r="C18" s="259">
        <v>1</v>
      </c>
      <c r="D18" s="259">
        <v>1</v>
      </c>
      <c r="E18" s="259">
        <v>1</v>
      </c>
      <c r="F18" s="259">
        <v>1</v>
      </c>
      <c r="G18" s="259">
        <v>1</v>
      </c>
      <c r="H18" s="259">
        <v>1</v>
      </c>
      <c r="I18" s="259">
        <v>1</v>
      </c>
    </row>
    <row r="19" spans="1:9" ht="15.75">
      <c r="A19" s="258" t="s">
        <v>299</v>
      </c>
      <c r="B19" s="259">
        <v>1</v>
      </c>
      <c r="C19" s="259">
        <v>1</v>
      </c>
      <c r="D19" s="259">
        <v>1</v>
      </c>
      <c r="E19" s="259">
        <v>1</v>
      </c>
      <c r="F19" s="259">
        <v>1</v>
      </c>
      <c r="G19" s="259">
        <v>1</v>
      </c>
      <c r="H19" s="259">
        <v>1</v>
      </c>
      <c r="I19" s="259">
        <v>1</v>
      </c>
    </row>
    <row r="20" spans="1:9" ht="15.75">
      <c r="A20" s="258" t="s">
        <v>14</v>
      </c>
      <c r="B20" s="259">
        <v>1</v>
      </c>
      <c r="C20" s="259">
        <v>1</v>
      </c>
      <c r="D20" s="259">
        <v>1</v>
      </c>
      <c r="E20" s="259">
        <v>1</v>
      </c>
      <c r="F20" s="259">
        <v>1</v>
      </c>
      <c r="G20" s="259">
        <v>1</v>
      </c>
      <c r="H20" s="259">
        <v>1</v>
      </c>
      <c r="I20" s="259">
        <v>1</v>
      </c>
    </row>
    <row r="21" spans="1:9" ht="15.75">
      <c r="A21" s="258" t="s">
        <v>15</v>
      </c>
      <c r="B21" s="259">
        <v>1</v>
      </c>
      <c r="C21" s="259">
        <v>1</v>
      </c>
      <c r="D21" s="259">
        <v>1</v>
      </c>
      <c r="E21" s="259">
        <v>1</v>
      </c>
      <c r="F21" s="259">
        <v>1</v>
      </c>
      <c r="G21" s="259">
        <v>1</v>
      </c>
      <c r="H21" s="259">
        <v>1</v>
      </c>
      <c r="I21" s="259">
        <v>1</v>
      </c>
    </row>
    <row r="22" spans="1:9" ht="15.75">
      <c r="A22" s="258" t="s">
        <v>172</v>
      </c>
      <c r="B22" s="259">
        <v>1</v>
      </c>
      <c r="C22" s="259">
        <v>1</v>
      </c>
      <c r="D22" s="259">
        <v>1</v>
      </c>
      <c r="E22" s="259">
        <v>1</v>
      </c>
      <c r="F22" s="259">
        <v>1</v>
      </c>
      <c r="G22" s="259">
        <v>1</v>
      </c>
      <c r="H22" s="259">
        <v>1</v>
      </c>
      <c r="I22" s="259">
        <v>1</v>
      </c>
    </row>
    <row r="23" spans="1:9" ht="15.75">
      <c r="A23" s="258" t="s">
        <v>17</v>
      </c>
      <c r="B23" s="259">
        <v>1</v>
      </c>
      <c r="C23" s="259">
        <v>1</v>
      </c>
      <c r="D23" s="259">
        <v>1</v>
      </c>
      <c r="E23" s="259">
        <v>1</v>
      </c>
      <c r="F23" s="259">
        <v>1</v>
      </c>
      <c r="G23" s="259">
        <v>1</v>
      </c>
      <c r="H23" s="259">
        <v>1</v>
      </c>
      <c r="I23" s="259">
        <v>1</v>
      </c>
    </row>
    <row r="24" spans="1:9" ht="15.75">
      <c r="A24" s="258" t="s">
        <v>18</v>
      </c>
      <c r="B24" s="259">
        <v>1</v>
      </c>
      <c r="C24" s="259">
        <v>1</v>
      </c>
      <c r="D24" s="259">
        <v>1</v>
      </c>
      <c r="E24" s="259">
        <v>1</v>
      </c>
      <c r="F24" s="259">
        <v>1</v>
      </c>
      <c r="G24" s="259">
        <v>1</v>
      </c>
      <c r="H24" s="259">
        <v>1</v>
      </c>
      <c r="I24" s="259">
        <v>1</v>
      </c>
    </row>
    <row r="25" spans="1:9" ht="15.75">
      <c r="A25" s="258" t="s">
        <v>19</v>
      </c>
      <c r="B25" s="259">
        <v>1</v>
      </c>
      <c r="C25" s="259">
        <v>1</v>
      </c>
      <c r="D25" s="259">
        <v>1</v>
      </c>
      <c r="E25" s="259">
        <v>1</v>
      </c>
      <c r="F25" s="259">
        <v>1</v>
      </c>
      <c r="G25" s="259">
        <v>1</v>
      </c>
      <c r="H25" s="259">
        <v>1</v>
      </c>
      <c r="I25" s="259">
        <v>1</v>
      </c>
    </row>
    <row r="26" spans="1:9" ht="15.75">
      <c r="A26" s="258" t="s">
        <v>20</v>
      </c>
      <c r="B26" s="259">
        <v>1</v>
      </c>
      <c r="C26" s="259">
        <v>1</v>
      </c>
      <c r="D26" s="259">
        <v>1</v>
      </c>
      <c r="E26" s="259">
        <v>1</v>
      </c>
      <c r="F26" s="259">
        <v>1</v>
      </c>
      <c r="G26" s="259">
        <v>1</v>
      </c>
      <c r="H26" s="259">
        <v>1</v>
      </c>
      <c r="I26" s="259">
        <v>1</v>
      </c>
    </row>
    <row r="27" spans="1:9" ht="15.75">
      <c r="A27" s="258" t="s">
        <v>22</v>
      </c>
      <c r="B27" s="259">
        <v>1</v>
      </c>
      <c r="C27" s="259">
        <v>1</v>
      </c>
      <c r="D27" s="259">
        <v>1</v>
      </c>
      <c r="E27" s="259">
        <v>1</v>
      </c>
      <c r="F27" s="259">
        <v>1</v>
      </c>
      <c r="G27" s="259">
        <v>1</v>
      </c>
      <c r="H27" s="259">
        <v>1</v>
      </c>
      <c r="I27" s="259">
        <v>1</v>
      </c>
    </row>
    <row r="28" spans="1:9" ht="15.75">
      <c r="A28" s="258" t="s">
        <v>23</v>
      </c>
      <c r="B28" s="259">
        <v>1</v>
      </c>
      <c r="C28" s="259">
        <v>1</v>
      </c>
      <c r="D28" s="259">
        <v>1</v>
      </c>
      <c r="E28" s="259">
        <v>1</v>
      </c>
      <c r="F28" s="259">
        <v>1</v>
      </c>
      <c r="G28" s="259">
        <v>1</v>
      </c>
      <c r="H28" s="259">
        <v>1</v>
      </c>
      <c r="I28" s="259">
        <v>1</v>
      </c>
    </row>
    <row r="29" spans="1:9" ht="15.75">
      <c r="A29" s="258" t="s">
        <v>24</v>
      </c>
      <c r="B29" s="259">
        <v>1</v>
      </c>
      <c r="C29" s="259">
        <v>1</v>
      </c>
      <c r="D29" s="259">
        <v>1</v>
      </c>
      <c r="E29" s="259">
        <v>1</v>
      </c>
      <c r="F29" s="259">
        <v>1</v>
      </c>
      <c r="G29" s="259">
        <v>1</v>
      </c>
      <c r="H29" s="259">
        <v>1</v>
      </c>
      <c r="I29" s="259">
        <v>1</v>
      </c>
    </row>
    <row r="30" spans="1:9" ht="15.75">
      <c r="A30" s="258" t="s">
        <v>25</v>
      </c>
      <c r="B30" s="259">
        <v>1</v>
      </c>
      <c r="C30" s="259">
        <v>1</v>
      </c>
      <c r="D30" s="259">
        <v>1</v>
      </c>
      <c r="E30" s="259">
        <v>1</v>
      </c>
      <c r="F30" s="259">
        <v>1</v>
      </c>
      <c r="G30" s="259">
        <v>1</v>
      </c>
      <c r="H30" s="259">
        <v>1</v>
      </c>
      <c r="I30" s="259">
        <v>1</v>
      </c>
    </row>
    <row r="31" spans="1:9" ht="15.75">
      <c r="A31" s="258" t="s">
        <v>26</v>
      </c>
      <c r="B31" s="259">
        <v>1</v>
      </c>
      <c r="C31" s="259">
        <v>1</v>
      </c>
      <c r="D31" s="259">
        <v>1</v>
      </c>
      <c r="E31" s="259">
        <v>1</v>
      </c>
      <c r="F31" s="259">
        <v>1</v>
      </c>
      <c r="G31" s="259">
        <v>1</v>
      </c>
      <c r="H31" s="259">
        <v>1</v>
      </c>
      <c r="I31" s="259">
        <v>1</v>
      </c>
    </row>
    <row r="32" spans="1:9" ht="15.75">
      <c r="A32" s="258" t="s">
        <v>27</v>
      </c>
      <c r="B32" s="259">
        <v>1</v>
      </c>
      <c r="C32" s="259">
        <v>1</v>
      </c>
      <c r="D32" s="259">
        <v>1</v>
      </c>
      <c r="E32" s="259">
        <v>1</v>
      </c>
      <c r="F32" s="259">
        <v>1</v>
      </c>
      <c r="G32" s="259">
        <v>1</v>
      </c>
      <c r="H32" s="259">
        <v>1</v>
      </c>
      <c r="I32" s="259">
        <v>1</v>
      </c>
    </row>
    <row r="33" spans="1:9" ht="15.75">
      <c r="A33" s="258" t="s">
        <v>302</v>
      </c>
      <c r="B33" s="259">
        <v>1</v>
      </c>
      <c r="C33" s="259">
        <v>1</v>
      </c>
      <c r="D33" s="259">
        <v>1</v>
      </c>
      <c r="E33" s="259">
        <v>1</v>
      </c>
      <c r="F33" s="259">
        <v>1</v>
      </c>
      <c r="G33" s="259">
        <v>1</v>
      </c>
      <c r="H33" s="259">
        <v>1</v>
      </c>
      <c r="I33" s="259">
        <v>1</v>
      </c>
    </row>
    <row r="34" spans="1:9" ht="15.75">
      <c r="A34" s="258" t="s">
        <v>235</v>
      </c>
      <c r="B34" s="259">
        <v>1</v>
      </c>
      <c r="C34" s="259">
        <v>1</v>
      </c>
      <c r="D34" s="259">
        <v>1</v>
      </c>
      <c r="E34" s="259">
        <v>1</v>
      </c>
      <c r="F34" s="259">
        <v>1</v>
      </c>
      <c r="G34" s="259">
        <v>1</v>
      </c>
      <c r="H34" s="259">
        <v>1</v>
      </c>
      <c r="I34" s="259">
        <v>1</v>
      </c>
    </row>
    <row r="35" spans="1:9" ht="38.25">
      <c r="A35" s="341" t="s">
        <v>365</v>
      </c>
      <c r="B35" s="344">
        <v>99.75</v>
      </c>
      <c r="C35" s="344">
        <v>99.8</v>
      </c>
      <c r="D35" s="344">
        <v>99.8</v>
      </c>
      <c r="E35" s="344">
        <v>99.8</v>
      </c>
      <c r="F35" s="344">
        <v>99.8</v>
      </c>
      <c r="G35" s="344">
        <v>99.8</v>
      </c>
      <c r="H35" s="344">
        <v>99.8</v>
      </c>
      <c r="I35" s="344">
        <v>99.8</v>
      </c>
    </row>
    <row r="36" spans="1:9" ht="18.75">
      <c r="A36" s="661" t="s">
        <v>630</v>
      </c>
    </row>
  </sheetData>
  <mergeCells count="4">
    <mergeCell ref="A4:A5"/>
    <mergeCell ref="B4:I4"/>
    <mergeCell ref="A1:I1"/>
    <mergeCell ref="A2:I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workbookViewId="0">
      <selection activeCell="B38" sqref="B38"/>
    </sheetView>
  </sheetViews>
  <sheetFormatPr defaultRowHeight="15"/>
  <cols>
    <col min="1" max="1" width="24" customWidth="1"/>
  </cols>
  <sheetData>
    <row r="1" spans="1:9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</row>
    <row r="2" spans="1:9" ht="15.75">
      <c r="A2" s="280" t="s">
        <v>318</v>
      </c>
    </row>
    <row r="3" spans="1:9" ht="30" customHeight="1">
      <c r="A3" s="870" t="s">
        <v>366</v>
      </c>
      <c r="B3" s="870"/>
      <c r="C3" s="870"/>
      <c r="D3" s="870"/>
      <c r="E3" s="870"/>
      <c r="F3" s="870"/>
      <c r="G3" s="870"/>
      <c r="H3" s="870"/>
      <c r="I3" s="870"/>
    </row>
    <row r="4" spans="1:9" ht="15.75" customHeight="1">
      <c r="A4" s="865"/>
      <c r="B4" s="867" t="s">
        <v>319</v>
      </c>
      <c r="C4" s="868"/>
      <c r="D4" s="868"/>
      <c r="E4" s="868"/>
      <c r="F4" s="868"/>
      <c r="G4" s="868"/>
      <c r="H4" s="868"/>
      <c r="I4" s="869"/>
    </row>
    <row r="5" spans="1:9" ht="15.75">
      <c r="A5" s="866"/>
      <c r="B5" s="415">
        <v>2013</v>
      </c>
      <c r="C5" s="415">
        <v>2014</v>
      </c>
      <c r="D5" s="415">
        <v>2015</v>
      </c>
      <c r="E5" s="415">
        <v>2016</v>
      </c>
      <c r="F5" s="415">
        <v>2017</v>
      </c>
      <c r="G5" s="415">
        <v>2018</v>
      </c>
      <c r="H5" s="415">
        <v>2019</v>
      </c>
      <c r="I5" s="415">
        <v>2020</v>
      </c>
    </row>
    <row r="6" spans="1:9" ht="15.75">
      <c r="A6" s="258" t="s">
        <v>0</v>
      </c>
      <c r="B6" s="265">
        <v>97.5</v>
      </c>
      <c r="C6" s="265">
        <v>98</v>
      </c>
      <c r="D6" s="265">
        <v>98.5</v>
      </c>
      <c r="E6" s="265">
        <v>98.5</v>
      </c>
      <c r="F6" s="265">
        <v>99</v>
      </c>
      <c r="G6" s="265">
        <v>99</v>
      </c>
      <c r="H6" s="265">
        <v>99</v>
      </c>
      <c r="I6" s="265">
        <v>99</v>
      </c>
    </row>
    <row r="7" spans="1:9" ht="15.75">
      <c r="A7" s="258" t="s">
        <v>1</v>
      </c>
      <c r="B7" s="265">
        <v>97.5</v>
      </c>
      <c r="C7" s="265">
        <v>98</v>
      </c>
      <c r="D7" s="265">
        <v>98.5</v>
      </c>
      <c r="E7" s="265">
        <v>98.5</v>
      </c>
      <c r="F7" s="265">
        <v>99</v>
      </c>
      <c r="G7" s="265">
        <v>99</v>
      </c>
      <c r="H7" s="265">
        <v>99</v>
      </c>
      <c r="I7" s="265">
        <v>99</v>
      </c>
    </row>
    <row r="8" spans="1:9" ht="15.75">
      <c r="A8" s="258" t="s">
        <v>2</v>
      </c>
      <c r="B8" s="265">
        <v>97.5</v>
      </c>
      <c r="C8" s="265">
        <v>98</v>
      </c>
      <c r="D8" s="265">
        <v>98.5</v>
      </c>
      <c r="E8" s="265">
        <v>98.5</v>
      </c>
      <c r="F8" s="265">
        <v>99</v>
      </c>
      <c r="G8" s="265">
        <v>99</v>
      </c>
      <c r="H8" s="265">
        <v>99</v>
      </c>
      <c r="I8" s="265">
        <v>99</v>
      </c>
    </row>
    <row r="9" spans="1:9" ht="15.75">
      <c r="A9" s="258" t="s">
        <v>3</v>
      </c>
      <c r="B9" s="265">
        <v>97.5</v>
      </c>
      <c r="C9" s="265">
        <v>98</v>
      </c>
      <c r="D9" s="265">
        <v>98.5</v>
      </c>
      <c r="E9" s="265">
        <v>98.5</v>
      </c>
      <c r="F9" s="265">
        <v>99</v>
      </c>
      <c r="G9" s="265">
        <v>99</v>
      </c>
      <c r="H9" s="265">
        <v>99</v>
      </c>
      <c r="I9" s="265">
        <v>99</v>
      </c>
    </row>
    <row r="10" spans="1:9" ht="15.75">
      <c r="A10" s="258" t="s">
        <v>4</v>
      </c>
      <c r="B10" s="265">
        <v>97.5</v>
      </c>
      <c r="C10" s="265">
        <v>98</v>
      </c>
      <c r="D10" s="265">
        <v>98.5</v>
      </c>
      <c r="E10" s="265">
        <v>98.5</v>
      </c>
      <c r="F10" s="265">
        <v>99</v>
      </c>
      <c r="G10" s="265">
        <v>99</v>
      </c>
      <c r="H10" s="265">
        <v>99</v>
      </c>
      <c r="I10" s="265">
        <v>99</v>
      </c>
    </row>
    <row r="11" spans="1:9" ht="15.75">
      <c r="A11" s="258" t="s">
        <v>5</v>
      </c>
      <c r="B11" s="265">
        <v>97.5</v>
      </c>
      <c r="C11" s="265">
        <v>98</v>
      </c>
      <c r="D11" s="265">
        <v>98.5</v>
      </c>
      <c r="E11" s="265">
        <v>98.5</v>
      </c>
      <c r="F11" s="265">
        <v>99</v>
      </c>
      <c r="G11" s="265">
        <v>99</v>
      </c>
      <c r="H11" s="265">
        <v>99</v>
      </c>
      <c r="I11" s="265">
        <v>99</v>
      </c>
    </row>
    <row r="12" spans="1:9" ht="15.75">
      <c r="A12" s="258" t="s">
        <v>6</v>
      </c>
      <c r="B12" s="265">
        <v>97.5</v>
      </c>
      <c r="C12" s="265">
        <v>98</v>
      </c>
      <c r="D12" s="265">
        <v>98.5</v>
      </c>
      <c r="E12" s="265">
        <v>98.5</v>
      </c>
      <c r="F12" s="265">
        <v>99</v>
      </c>
      <c r="G12" s="265">
        <v>99</v>
      </c>
      <c r="H12" s="265">
        <v>99</v>
      </c>
      <c r="I12" s="265">
        <v>99</v>
      </c>
    </row>
    <row r="13" spans="1:9" ht="15.75">
      <c r="A13" s="258" t="s">
        <v>7</v>
      </c>
      <c r="B13" s="265">
        <v>97.5</v>
      </c>
      <c r="C13" s="265">
        <v>98</v>
      </c>
      <c r="D13" s="265">
        <v>98.5</v>
      </c>
      <c r="E13" s="265">
        <v>98.5</v>
      </c>
      <c r="F13" s="265">
        <v>99</v>
      </c>
      <c r="G13" s="265">
        <v>99</v>
      </c>
      <c r="H13" s="265">
        <v>99</v>
      </c>
      <c r="I13" s="265">
        <v>99</v>
      </c>
    </row>
    <row r="14" spans="1:9" ht="15.75">
      <c r="A14" s="258" t="s">
        <v>8</v>
      </c>
      <c r="B14" s="265">
        <v>97.5</v>
      </c>
      <c r="C14" s="265">
        <v>98</v>
      </c>
      <c r="D14" s="265">
        <v>98.5</v>
      </c>
      <c r="E14" s="265">
        <v>98.5</v>
      </c>
      <c r="F14" s="265">
        <v>99</v>
      </c>
      <c r="G14" s="265">
        <v>99</v>
      </c>
      <c r="H14" s="265">
        <v>99</v>
      </c>
      <c r="I14" s="265">
        <v>99</v>
      </c>
    </row>
    <row r="15" spans="1:9" ht="15.75">
      <c r="A15" s="258" t="s">
        <v>9</v>
      </c>
      <c r="B15" s="265">
        <v>97.5</v>
      </c>
      <c r="C15" s="265">
        <v>98</v>
      </c>
      <c r="D15" s="265">
        <v>98.5</v>
      </c>
      <c r="E15" s="265">
        <v>98.5</v>
      </c>
      <c r="F15" s="265">
        <v>99</v>
      </c>
      <c r="G15" s="265">
        <v>99</v>
      </c>
      <c r="H15" s="265">
        <v>99</v>
      </c>
      <c r="I15" s="265">
        <v>99</v>
      </c>
    </row>
    <row r="16" spans="1:9" ht="15.75">
      <c r="A16" s="258" t="s">
        <v>10</v>
      </c>
      <c r="B16" s="265">
        <v>97.5</v>
      </c>
      <c r="C16" s="265">
        <v>98</v>
      </c>
      <c r="D16" s="265">
        <v>98.5</v>
      </c>
      <c r="E16" s="265">
        <v>98.5</v>
      </c>
      <c r="F16" s="265">
        <v>99</v>
      </c>
      <c r="G16" s="265">
        <v>99</v>
      </c>
      <c r="H16" s="265">
        <v>99</v>
      </c>
      <c r="I16" s="265">
        <v>99</v>
      </c>
    </row>
    <row r="17" spans="1:9" ht="15.75">
      <c r="A17" s="258" t="s">
        <v>11</v>
      </c>
      <c r="B17" s="265">
        <v>97.5</v>
      </c>
      <c r="C17" s="265">
        <v>98</v>
      </c>
      <c r="D17" s="265">
        <v>98.5</v>
      </c>
      <c r="E17" s="265">
        <v>98.5</v>
      </c>
      <c r="F17" s="265">
        <v>99</v>
      </c>
      <c r="G17" s="265">
        <v>99</v>
      </c>
      <c r="H17" s="265">
        <v>99</v>
      </c>
      <c r="I17" s="265">
        <v>99</v>
      </c>
    </row>
    <row r="18" spans="1:9" ht="15.75">
      <c r="A18" s="258" t="s">
        <v>12</v>
      </c>
      <c r="B18" s="265">
        <v>97.5</v>
      </c>
      <c r="C18" s="265">
        <v>98</v>
      </c>
      <c r="D18" s="265">
        <v>98.5</v>
      </c>
      <c r="E18" s="265">
        <v>98.5</v>
      </c>
      <c r="F18" s="265">
        <v>99</v>
      </c>
      <c r="G18" s="265">
        <v>99</v>
      </c>
      <c r="H18" s="265">
        <v>99</v>
      </c>
      <c r="I18" s="265">
        <v>99</v>
      </c>
    </row>
    <row r="19" spans="1:9" ht="15.75">
      <c r="A19" s="258" t="s">
        <v>299</v>
      </c>
      <c r="B19" s="265">
        <v>97.5</v>
      </c>
      <c r="C19" s="265">
        <v>98</v>
      </c>
      <c r="D19" s="265">
        <v>98.5</v>
      </c>
      <c r="E19" s="265">
        <v>98.5</v>
      </c>
      <c r="F19" s="265">
        <v>99</v>
      </c>
      <c r="G19" s="265">
        <v>99</v>
      </c>
      <c r="H19" s="265">
        <v>99</v>
      </c>
      <c r="I19" s="265">
        <v>99</v>
      </c>
    </row>
    <row r="20" spans="1:9" ht="15.75">
      <c r="A20" s="258" t="s">
        <v>14</v>
      </c>
      <c r="B20" s="265">
        <v>97.5</v>
      </c>
      <c r="C20" s="265">
        <v>98</v>
      </c>
      <c r="D20" s="265">
        <v>98.5</v>
      </c>
      <c r="E20" s="265">
        <v>98.5</v>
      </c>
      <c r="F20" s="265">
        <v>99</v>
      </c>
      <c r="G20" s="265">
        <v>99</v>
      </c>
      <c r="H20" s="265">
        <v>99</v>
      </c>
      <c r="I20" s="265">
        <v>99</v>
      </c>
    </row>
    <row r="21" spans="1:9" ht="15.75">
      <c r="A21" s="258" t="s">
        <v>15</v>
      </c>
      <c r="B21" s="265">
        <v>97.5</v>
      </c>
      <c r="C21" s="265">
        <v>98</v>
      </c>
      <c r="D21" s="265">
        <v>98.5</v>
      </c>
      <c r="E21" s="265">
        <v>98.5</v>
      </c>
      <c r="F21" s="265">
        <v>99</v>
      </c>
      <c r="G21" s="265">
        <v>99</v>
      </c>
      <c r="H21" s="265">
        <v>99</v>
      </c>
      <c r="I21" s="265">
        <v>99</v>
      </c>
    </row>
    <row r="22" spans="1:9" ht="15.75">
      <c r="A22" s="258" t="s">
        <v>172</v>
      </c>
      <c r="B22" s="265">
        <v>97.5</v>
      </c>
      <c r="C22" s="265">
        <v>98</v>
      </c>
      <c r="D22" s="265">
        <v>98.5</v>
      </c>
      <c r="E22" s="265">
        <v>98.5</v>
      </c>
      <c r="F22" s="265">
        <v>99</v>
      </c>
      <c r="G22" s="265">
        <v>99</v>
      </c>
      <c r="H22" s="265">
        <v>99</v>
      </c>
      <c r="I22" s="265">
        <v>99</v>
      </c>
    </row>
    <row r="23" spans="1:9" ht="15.75">
      <c r="A23" s="258" t="s">
        <v>17</v>
      </c>
      <c r="B23" s="265">
        <v>97.5</v>
      </c>
      <c r="C23" s="265">
        <v>98</v>
      </c>
      <c r="D23" s="265">
        <v>98.5</v>
      </c>
      <c r="E23" s="265">
        <v>98.5</v>
      </c>
      <c r="F23" s="265">
        <v>99</v>
      </c>
      <c r="G23" s="265">
        <v>99</v>
      </c>
      <c r="H23" s="265">
        <v>99</v>
      </c>
      <c r="I23" s="265">
        <v>99</v>
      </c>
    </row>
    <row r="24" spans="1:9" ht="15.75">
      <c r="A24" s="258" t="s">
        <v>18</v>
      </c>
      <c r="B24" s="265">
        <v>97.5</v>
      </c>
      <c r="C24" s="265">
        <v>98</v>
      </c>
      <c r="D24" s="265">
        <v>98.5</v>
      </c>
      <c r="E24" s="265">
        <v>98.5</v>
      </c>
      <c r="F24" s="265">
        <v>99</v>
      </c>
      <c r="G24" s="265">
        <v>99</v>
      </c>
      <c r="H24" s="265">
        <v>99</v>
      </c>
      <c r="I24" s="265">
        <v>99</v>
      </c>
    </row>
    <row r="25" spans="1:9" ht="15.75">
      <c r="A25" s="258" t="s">
        <v>19</v>
      </c>
      <c r="B25" s="265">
        <v>97.5</v>
      </c>
      <c r="C25" s="265">
        <v>98</v>
      </c>
      <c r="D25" s="265">
        <v>98.5</v>
      </c>
      <c r="E25" s="265">
        <v>98.5</v>
      </c>
      <c r="F25" s="265">
        <v>99</v>
      </c>
      <c r="G25" s="265">
        <v>99</v>
      </c>
      <c r="H25" s="265">
        <v>99</v>
      </c>
      <c r="I25" s="265">
        <v>99</v>
      </c>
    </row>
    <row r="26" spans="1:9" ht="15.75">
      <c r="A26" s="258" t="s">
        <v>20</v>
      </c>
      <c r="B26" s="265">
        <v>97.5</v>
      </c>
      <c r="C26" s="265">
        <v>98</v>
      </c>
      <c r="D26" s="265">
        <v>98.5</v>
      </c>
      <c r="E26" s="265">
        <v>98.5</v>
      </c>
      <c r="F26" s="265">
        <v>99</v>
      </c>
      <c r="G26" s="265">
        <v>99</v>
      </c>
      <c r="H26" s="265">
        <v>99</v>
      </c>
      <c r="I26" s="265">
        <v>99</v>
      </c>
    </row>
    <row r="27" spans="1:9" ht="15.75">
      <c r="A27" s="258" t="s">
        <v>22</v>
      </c>
      <c r="B27" s="265">
        <v>97.5</v>
      </c>
      <c r="C27" s="265">
        <v>98</v>
      </c>
      <c r="D27" s="265">
        <v>98.5</v>
      </c>
      <c r="E27" s="265">
        <v>98.5</v>
      </c>
      <c r="F27" s="265">
        <v>99</v>
      </c>
      <c r="G27" s="265">
        <v>99</v>
      </c>
      <c r="H27" s="265">
        <v>99</v>
      </c>
      <c r="I27" s="265">
        <v>99</v>
      </c>
    </row>
    <row r="28" spans="1:9" ht="15.75">
      <c r="A28" s="258" t="s">
        <v>23</v>
      </c>
      <c r="B28" s="265">
        <v>97.5</v>
      </c>
      <c r="C28" s="265">
        <v>98</v>
      </c>
      <c r="D28" s="265">
        <v>98.5</v>
      </c>
      <c r="E28" s="265">
        <v>98.5</v>
      </c>
      <c r="F28" s="265">
        <v>99</v>
      </c>
      <c r="G28" s="265">
        <v>99</v>
      </c>
      <c r="H28" s="265">
        <v>99</v>
      </c>
      <c r="I28" s="265">
        <v>99</v>
      </c>
    </row>
    <row r="29" spans="1:9" ht="15.75">
      <c r="A29" s="258" t="s">
        <v>24</v>
      </c>
      <c r="B29" s="265">
        <v>97.5</v>
      </c>
      <c r="C29" s="265">
        <v>98</v>
      </c>
      <c r="D29" s="265">
        <v>98.5</v>
      </c>
      <c r="E29" s="265">
        <v>98.5</v>
      </c>
      <c r="F29" s="265">
        <v>99</v>
      </c>
      <c r="G29" s="265">
        <v>99</v>
      </c>
      <c r="H29" s="265">
        <v>99</v>
      </c>
      <c r="I29" s="265">
        <v>99</v>
      </c>
    </row>
    <row r="30" spans="1:9" ht="15.75">
      <c r="A30" s="258" t="s">
        <v>25</v>
      </c>
      <c r="B30" s="265">
        <v>97.5</v>
      </c>
      <c r="C30" s="265">
        <v>98</v>
      </c>
      <c r="D30" s="265">
        <v>98.5</v>
      </c>
      <c r="E30" s="265">
        <v>98.5</v>
      </c>
      <c r="F30" s="265">
        <v>99</v>
      </c>
      <c r="G30" s="265">
        <v>99</v>
      </c>
      <c r="H30" s="265">
        <v>99</v>
      </c>
      <c r="I30" s="265">
        <v>99</v>
      </c>
    </row>
    <row r="31" spans="1:9" ht="15.75">
      <c r="A31" s="258" t="s">
        <v>26</v>
      </c>
      <c r="B31" s="265">
        <v>97.5</v>
      </c>
      <c r="C31" s="265">
        <v>98</v>
      </c>
      <c r="D31" s="265">
        <v>98.5</v>
      </c>
      <c r="E31" s="265">
        <v>98.5</v>
      </c>
      <c r="F31" s="265">
        <v>99</v>
      </c>
      <c r="G31" s="265">
        <v>99</v>
      </c>
      <c r="H31" s="265">
        <v>99</v>
      </c>
      <c r="I31" s="265">
        <v>99</v>
      </c>
    </row>
    <row r="32" spans="1:9" ht="15.75">
      <c r="A32" s="258" t="s">
        <v>27</v>
      </c>
      <c r="B32" s="265">
        <v>97.5</v>
      </c>
      <c r="C32" s="265">
        <v>98</v>
      </c>
      <c r="D32" s="265">
        <v>98.5</v>
      </c>
      <c r="E32" s="265">
        <v>98.5</v>
      </c>
      <c r="F32" s="265">
        <v>99</v>
      </c>
      <c r="G32" s="265">
        <v>99</v>
      </c>
      <c r="H32" s="265">
        <v>99</v>
      </c>
      <c r="I32" s="265">
        <v>99</v>
      </c>
    </row>
    <row r="33" spans="1:11" ht="15.75">
      <c r="A33" s="258" t="s">
        <v>302</v>
      </c>
      <c r="B33" s="265">
        <v>97.5</v>
      </c>
      <c r="C33" s="265">
        <v>98</v>
      </c>
      <c r="D33" s="265">
        <v>98.5</v>
      </c>
      <c r="E33" s="265">
        <v>98.5</v>
      </c>
      <c r="F33" s="265">
        <v>99</v>
      </c>
      <c r="G33" s="265">
        <v>99</v>
      </c>
      <c r="H33" s="265">
        <v>99</v>
      </c>
      <c r="I33" s="265">
        <v>99</v>
      </c>
    </row>
    <row r="34" spans="1:11" ht="15.75">
      <c r="A34" s="258" t="s">
        <v>235</v>
      </c>
      <c r="B34" s="265">
        <v>97.5</v>
      </c>
      <c r="C34" s="265">
        <v>98</v>
      </c>
      <c r="D34" s="265">
        <v>98.5</v>
      </c>
      <c r="E34" s="265">
        <v>98.5</v>
      </c>
      <c r="F34" s="265">
        <v>99</v>
      </c>
      <c r="G34" s="265">
        <v>99</v>
      </c>
      <c r="H34" s="265">
        <v>99</v>
      </c>
      <c r="I34" s="265">
        <v>99</v>
      </c>
    </row>
    <row r="35" spans="1:11" ht="47.25">
      <c r="A35" s="275" t="s">
        <v>365</v>
      </c>
      <c r="B35" s="265">
        <v>97.5</v>
      </c>
      <c r="C35" s="265">
        <v>98</v>
      </c>
      <c r="D35" s="265">
        <v>98.5</v>
      </c>
      <c r="E35" s="265">
        <v>98.5</v>
      </c>
      <c r="F35" s="265">
        <v>99</v>
      </c>
      <c r="G35" s="265">
        <v>99</v>
      </c>
      <c r="H35" s="265">
        <v>99</v>
      </c>
      <c r="I35" s="265">
        <v>99</v>
      </c>
      <c r="J35" s="274"/>
      <c r="K35" s="274"/>
    </row>
    <row r="36" spans="1:11" ht="15.75">
      <c r="A36" s="662" t="s">
        <v>618</v>
      </c>
    </row>
  </sheetData>
  <mergeCells count="4">
    <mergeCell ref="A4:A5"/>
    <mergeCell ref="B4:I4"/>
    <mergeCell ref="A3:I3"/>
    <mergeCell ref="A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/>
  </sheetPr>
  <dimension ref="A1:AS38"/>
  <sheetViews>
    <sheetView topLeftCell="S1" workbookViewId="0">
      <selection activeCell="AM11" sqref="AM11"/>
    </sheetView>
  </sheetViews>
  <sheetFormatPr defaultRowHeight="15"/>
  <cols>
    <col min="1" max="1" width="17.5703125" customWidth="1"/>
    <col min="2" max="2" width="7.7109375" customWidth="1"/>
    <col min="3" max="3" width="7.28515625" customWidth="1"/>
    <col min="4" max="4" width="8" customWidth="1"/>
    <col min="5" max="5" width="7.7109375" customWidth="1"/>
    <col min="6" max="6" width="8" customWidth="1"/>
    <col min="7" max="7" width="8.140625" customWidth="1"/>
    <col min="8" max="8" width="7.140625" customWidth="1"/>
    <col min="9" max="9" width="7.5703125" customWidth="1"/>
    <col min="10" max="10" width="7.42578125" customWidth="1"/>
    <col min="16" max="16" width="19.5703125" customWidth="1"/>
    <col min="21" max="21" width="8" customWidth="1"/>
    <col min="22" max="22" width="8.28515625" customWidth="1"/>
    <col min="23" max="23" width="8.140625" customWidth="1"/>
    <col min="24" max="24" width="7.5703125" customWidth="1"/>
    <col min="25" max="25" width="8" customWidth="1"/>
    <col min="31" max="31" width="17.85546875" customWidth="1"/>
    <col min="32" max="32" width="7.42578125" customWidth="1"/>
    <col min="33" max="33" width="8" customWidth="1"/>
    <col min="34" max="34" width="9.5703125" bestFit="1" customWidth="1"/>
    <col min="38" max="38" width="9.5703125" bestFit="1" customWidth="1"/>
    <col min="44" max="44" width="7.28515625" customWidth="1"/>
  </cols>
  <sheetData>
    <row r="1" spans="1:45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  <c r="J1" s="872"/>
    </row>
    <row r="2" spans="1:45" ht="15.75">
      <c r="A2" s="280" t="s">
        <v>318</v>
      </c>
    </row>
    <row r="3" spans="1:45" ht="30" customHeight="1">
      <c r="A3" s="870" t="s">
        <v>416</v>
      </c>
      <c r="B3" s="870"/>
      <c r="C3" s="870"/>
      <c r="D3" s="870"/>
      <c r="E3" s="870"/>
      <c r="F3" s="870"/>
      <c r="G3" s="870"/>
      <c r="H3" s="870"/>
      <c r="I3" s="870"/>
      <c r="J3" s="870"/>
    </row>
    <row r="4" spans="1:45">
      <c r="B4" s="690" t="s">
        <v>279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2"/>
      <c r="Q4" s="690" t="s">
        <v>280</v>
      </c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2"/>
      <c r="AF4" s="690" t="s">
        <v>281</v>
      </c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2"/>
    </row>
    <row r="5" spans="1:45">
      <c r="B5" s="690" t="s">
        <v>256</v>
      </c>
      <c r="C5" s="691"/>
      <c r="D5" s="691"/>
      <c r="E5" s="691"/>
      <c r="F5" s="691"/>
      <c r="G5" s="692"/>
      <c r="H5" s="690" t="s">
        <v>282</v>
      </c>
      <c r="I5" s="691"/>
      <c r="J5" s="691"/>
      <c r="K5" s="691"/>
      <c r="L5" s="691"/>
      <c r="M5" s="691"/>
      <c r="N5" s="691"/>
      <c r="O5" s="692"/>
      <c r="Q5" s="690" t="s">
        <v>256</v>
      </c>
      <c r="R5" s="691"/>
      <c r="S5" s="691"/>
      <c r="T5" s="691"/>
      <c r="U5" s="691"/>
      <c r="V5" s="692"/>
      <c r="W5" s="690" t="s">
        <v>282</v>
      </c>
      <c r="X5" s="691"/>
      <c r="Y5" s="691"/>
      <c r="Z5" s="691"/>
      <c r="AA5" s="691"/>
      <c r="AB5" s="691"/>
      <c r="AC5" s="691"/>
      <c r="AD5" s="692"/>
      <c r="AF5" s="690" t="s">
        <v>256</v>
      </c>
      <c r="AG5" s="691"/>
      <c r="AH5" s="691"/>
      <c r="AI5" s="691"/>
      <c r="AJ5" s="691"/>
      <c r="AK5" s="692"/>
      <c r="AL5" s="690" t="s">
        <v>282</v>
      </c>
      <c r="AM5" s="691"/>
      <c r="AN5" s="691"/>
      <c r="AO5" s="691"/>
      <c r="AP5" s="691"/>
      <c r="AQ5" s="691"/>
      <c r="AR5" s="691"/>
      <c r="AS5" s="692"/>
    </row>
    <row r="6" spans="1:45">
      <c r="A6" s="4"/>
      <c r="B6" s="162">
        <v>2007</v>
      </c>
      <c r="C6" s="162">
        <v>2008</v>
      </c>
      <c r="D6" s="162">
        <v>2009</v>
      </c>
      <c r="E6" s="162">
        <v>2010</v>
      </c>
      <c r="F6" s="162">
        <v>2011</v>
      </c>
      <c r="G6" s="162">
        <v>2012</v>
      </c>
      <c r="H6" s="162">
        <v>2013</v>
      </c>
      <c r="I6" s="162">
        <v>2014</v>
      </c>
      <c r="J6" s="162">
        <v>2015</v>
      </c>
      <c r="K6" s="162">
        <v>2016</v>
      </c>
      <c r="L6" s="162">
        <v>2017</v>
      </c>
      <c r="M6" s="162">
        <v>2018</v>
      </c>
      <c r="N6" s="162">
        <v>2019</v>
      </c>
      <c r="O6" s="162">
        <v>2020</v>
      </c>
      <c r="P6" s="4"/>
      <c r="Q6" s="162">
        <v>2007</v>
      </c>
      <c r="R6" s="162">
        <v>2008</v>
      </c>
      <c r="S6" s="162">
        <v>2009</v>
      </c>
      <c r="T6" s="162">
        <v>2010</v>
      </c>
      <c r="U6" s="162">
        <v>2011</v>
      </c>
      <c r="V6" s="162">
        <v>2012</v>
      </c>
      <c r="W6" s="162">
        <v>2013</v>
      </c>
      <c r="X6" s="162">
        <v>2014</v>
      </c>
      <c r="Y6" s="162">
        <v>2015</v>
      </c>
      <c r="Z6" s="162">
        <v>2016</v>
      </c>
      <c r="AA6" s="162">
        <v>2017</v>
      </c>
      <c r="AB6" s="162">
        <v>2018</v>
      </c>
      <c r="AC6" s="162">
        <v>2019</v>
      </c>
      <c r="AD6" s="162">
        <v>2020</v>
      </c>
      <c r="AE6" s="4"/>
      <c r="AF6" s="162">
        <v>2007</v>
      </c>
      <c r="AG6" s="162">
        <v>2008</v>
      </c>
      <c r="AH6" s="162">
        <v>2009</v>
      </c>
      <c r="AI6" s="162">
        <v>2010</v>
      </c>
      <c r="AJ6" s="162">
        <v>2011</v>
      </c>
      <c r="AK6" s="162">
        <v>2012</v>
      </c>
      <c r="AL6" s="162">
        <v>2013</v>
      </c>
      <c r="AM6" s="162">
        <v>2014</v>
      </c>
      <c r="AN6" s="162">
        <v>2015</v>
      </c>
      <c r="AO6" s="162">
        <v>2016</v>
      </c>
      <c r="AP6" s="162">
        <v>2017</v>
      </c>
      <c r="AQ6" s="162">
        <v>2018</v>
      </c>
      <c r="AR6" s="162">
        <v>2019</v>
      </c>
      <c r="AS6" s="162">
        <v>2020</v>
      </c>
    </row>
    <row r="7" spans="1:45">
      <c r="A7" s="4" t="s">
        <v>0</v>
      </c>
      <c r="B7" s="162">
        <v>384</v>
      </c>
      <c r="C7" s="162">
        <v>438</v>
      </c>
      <c r="D7" s="162">
        <v>390</v>
      </c>
      <c r="E7" s="162">
        <v>341</v>
      </c>
      <c r="F7" s="162">
        <v>371</v>
      </c>
      <c r="G7" s="162">
        <v>341</v>
      </c>
      <c r="H7" s="162">
        <v>314</v>
      </c>
      <c r="I7" s="162">
        <v>303</v>
      </c>
      <c r="J7" s="162">
        <v>295</v>
      </c>
      <c r="K7" s="162">
        <v>286</v>
      </c>
      <c r="L7" s="162">
        <v>276</v>
      </c>
      <c r="M7" s="162">
        <v>269</v>
      </c>
      <c r="N7" s="162">
        <v>262</v>
      </c>
      <c r="O7" s="162">
        <v>257</v>
      </c>
      <c r="P7" s="4" t="s">
        <v>0</v>
      </c>
      <c r="Q7" s="162">
        <v>1</v>
      </c>
      <c r="R7" s="162">
        <v>4</v>
      </c>
      <c r="S7" s="162">
        <v>1</v>
      </c>
      <c r="T7" s="43">
        <v>0</v>
      </c>
      <c r="U7" s="162">
        <v>1</v>
      </c>
      <c r="V7" s="162">
        <v>1</v>
      </c>
      <c r="W7" s="162">
        <v>1</v>
      </c>
      <c r="X7" s="162">
        <v>1</v>
      </c>
      <c r="Y7" s="162">
        <v>1</v>
      </c>
      <c r="Z7" s="162">
        <v>1</v>
      </c>
      <c r="AA7" s="162">
        <v>1</v>
      </c>
      <c r="AB7" s="162">
        <v>1</v>
      </c>
      <c r="AC7" s="162">
        <v>1</v>
      </c>
      <c r="AD7" s="162">
        <v>1</v>
      </c>
      <c r="AE7" s="4" t="s">
        <v>0</v>
      </c>
      <c r="AF7" s="165">
        <f t="shared" ref="AF7:AS22" si="0">Q7*1000/B7</f>
        <v>2.6041666666666665</v>
      </c>
      <c r="AG7" s="165">
        <f t="shared" si="0"/>
        <v>9.1324200913242013</v>
      </c>
      <c r="AH7" s="165">
        <f t="shared" si="0"/>
        <v>2.5641025641025643</v>
      </c>
      <c r="AI7" s="165">
        <f t="shared" si="0"/>
        <v>0</v>
      </c>
      <c r="AJ7" s="165">
        <f t="shared" si="0"/>
        <v>2.6954177897574123</v>
      </c>
      <c r="AK7" s="165">
        <f t="shared" si="0"/>
        <v>2.9325513196480939</v>
      </c>
      <c r="AL7" s="165">
        <f t="shared" si="0"/>
        <v>3.1847133757961785</v>
      </c>
      <c r="AM7" s="165">
        <f t="shared" si="0"/>
        <v>3.3003300330033003</v>
      </c>
      <c r="AN7" s="165">
        <f t="shared" si="0"/>
        <v>3.3898305084745761</v>
      </c>
      <c r="AO7" s="165">
        <f t="shared" si="0"/>
        <v>3.4965034965034967</v>
      </c>
      <c r="AP7" s="165">
        <f t="shared" si="0"/>
        <v>3.6231884057971016</v>
      </c>
      <c r="AQ7" s="165">
        <f t="shared" si="0"/>
        <v>3.7174721189591078</v>
      </c>
      <c r="AR7" s="165">
        <f t="shared" si="0"/>
        <v>3.8167938931297711</v>
      </c>
      <c r="AS7" s="165">
        <f t="shared" si="0"/>
        <v>3.8910505836575875</v>
      </c>
    </row>
    <row r="8" spans="1:45">
      <c r="A8" s="4" t="s">
        <v>1</v>
      </c>
      <c r="B8" s="162">
        <v>160</v>
      </c>
      <c r="C8" s="162">
        <v>169</v>
      </c>
      <c r="D8" s="162">
        <v>151</v>
      </c>
      <c r="E8" s="162">
        <v>157</v>
      </c>
      <c r="F8" s="162">
        <v>146</v>
      </c>
      <c r="G8" s="162">
        <v>129</v>
      </c>
      <c r="H8" s="162">
        <v>120</v>
      </c>
      <c r="I8" s="162">
        <v>116</v>
      </c>
      <c r="J8" s="162">
        <v>113</v>
      </c>
      <c r="K8" s="162">
        <v>109</v>
      </c>
      <c r="L8" s="162">
        <v>104</v>
      </c>
      <c r="M8" s="162">
        <v>101</v>
      </c>
      <c r="N8" s="162">
        <v>96</v>
      </c>
      <c r="O8" s="162">
        <v>95</v>
      </c>
      <c r="P8" s="4" t="s">
        <v>1</v>
      </c>
      <c r="Q8" s="162">
        <v>0</v>
      </c>
      <c r="R8" s="162">
        <v>2</v>
      </c>
      <c r="S8" s="162">
        <v>0</v>
      </c>
      <c r="T8" s="43">
        <v>0</v>
      </c>
      <c r="U8" s="162">
        <v>0</v>
      </c>
      <c r="V8" s="162">
        <v>0</v>
      </c>
      <c r="W8" s="162">
        <v>1</v>
      </c>
      <c r="X8" s="162">
        <v>1</v>
      </c>
      <c r="Y8" s="162">
        <v>1</v>
      </c>
      <c r="Z8" s="162">
        <v>1</v>
      </c>
      <c r="AA8" s="162">
        <v>1</v>
      </c>
      <c r="AB8" s="162">
        <v>1</v>
      </c>
      <c r="AC8" s="162">
        <v>1</v>
      </c>
      <c r="AD8" s="162">
        <v>1</v>
      </c>
      <c r="AE8" s="4" t="s">
        <v>1</v>
      </c>
      <c r="AF8" s="165">
        <f t="shared" si="0"/>
        <v>0</v>
      </c>
      <c r="AG8" s="165">
        <f t="shared" si="0"/>
        <v>11.834319526627219</v>
      </c>
      <c r="AH8" s="165">
        <f t="shared" si="0"/>
        <v>0</v>
      </c>
      <c r="AI8" s="165">
        <f t="shared" si="0"/>
        <v>0</v>
      </c>
      <c r="AJ8" s="165">
        <f t="shared" si="0"/>
        <v>0</v>
      </c>
      <c r="AK8" s="165">
        <f t="shared" si="0"/>
        <v>0</v>
      </c>
      <c r="AL8" s="165">
        <f>W8*1000/H8</f>
        <v>8.3333333333333339</v>
      </c>
      <c r="AM8" s="165">
        <f t="shared" si="0"/>
        <v>8.6206896551724146</v>
      </c>
      <c r="AN8" s="165">
        <f t="shared" si="0"/>
        <v>8.8495575221238933</v>
      </c>
      <c r="AO8" s="165">
        <f t="shared" si="0"/>
        <v>9.1743119266055047</v>
      </c>
      <c r="AP8" s="165">
        <f t="shared" si="0"/>
        <v>9.615384615384615</v>
      </c>
      <c r="AQ8" s="165">
        <f t="shared" si="0"/>
        <v>9.9009900990099009</v>
      </c>
      <c r="AR8" s="165">
        <f t="shared" si="0"/>
        <v>10.416666666666666</v>
      </c>
      <c r="AS8" s="165">
        <f t="shared" si="0"/>
        <v>10.526315789473685</v>
      </c>
    </row>
    <row r="9" spans="1:45">
      <c r="A9" s="4" t="s">
        <v>2</v>
      </c>
      <c r="B9" s="162">
        <v>329</v>
      </c>
      <c r="C9" s="162">
        <v>309</v>
      </c>
      <c r="D9" s="162">
        <v>391</v>
      </c>
      <c r="E9" s="162">
        <v>368</v>
      </c>
      <c r="F9" s="162">
        <v>332</v>
      </c>
      <c r="G9" s="162">
        <v>350</v>
      </c>
      <c r="H9" s="163">
        <v>324</v>
      </c>
      <c r="I9" s="162">
        <v>313</v>
      </c>
      <c r="J9" s="162">
        <v>304</v>
      </c>
      <c r="K9" s="162">
        <v>294</v>
      </c>
      <c r="L9" s="162">
        <v>284</v>
      </c>
      <c r="M9" s="162">
        <v>275</v>
      </c>
      <c r="N9" s="162">
        <v>267</v>
      </c>
      <c r="O9" s="162">
        <v>262</v>
      </c>
      <c r="P9" s="4" t="s">
        <v>2</v>
      </c>
      <c r="Q9" s="162">
        <v>3</v>
      </c>
      <c r="R9" s="162">
        <v>1</v>
      </c>
      <c r="S9" s="162">
        <v>1</v>
      </c>
      <c r="T9" s="43">
        <v>1</v>
      </c>
      <c r="U9" s="162">
        <v>0</v>
      </c>
      <c r="V9" s="162">
        <v>2</v>
      </c>
      <c r="W9" s="162">
        <v>2</v>
      </c>
      <c r="X9" s="162">
        <v>2</v>
      </c>
      <c r="Y9" s="162">
        <v>1</v>
      </c>
      <c r="Z9" s="162">
        <v>1</v>
      </c>
      <c r="AA9" s="162">
        <v>1</v>
      </c>
      <c r="AB9" s="162">
        <v>1</v>
      </c>
      <c r="AC9" s="162">
        <v>1</v>
      </c>
      <c r="AD9" s="162">
        <v>1</v>
      </c>
      <c r="AE9" s="4" t="s">
        <v>2</v>
      </c>
      <c r="AF9" s="165">
        <f t="shared" si="0"/>
        <v>9.1185410334346511</v>
      </c>
      <c r="AG9" s="165">
        <f t="shared" si="0"/>
        <v>3.2362459546925568</v>
      </c>
      <c r="AH9" s="165">
        <f t="shared" si="0"/>
        <v>2.5575447570332481</v>
      </c>
      <c r="AI9" s="165">
        <f t="shared" si="0"/>
        <v>2.7173913043478262</v>
      </c>
      <c r="AJ9" s="165">
        <f t="shared" si="0"/>
        <v>0</v>
      </c>
      <c r="AK9" s="165">
        <f t="shared" si="0"/>
        <v>5.7142857142857144</v>
      </c>
      <c r="AL9" s="165">
        <f t="shared" si="0"/>
        <v>6.1728395061728394</v>
      </c>
      <c r="AM9" s="165">
        <f t="shared" si="0"/>
        <v>6.3897763578274764</v>
      </c>
      <c r="AN9" s="165">
        <f t="shared" si="0"/>
        <v>3.2894736842105261</v>
      </c>
      <c r="AO9" s="165">
        <f t="shared" si="0"/>
        <v>3.4013605442176869</v>
      </c>
      <c r="AP9" s="165">
        <f t="shared" si="0"/>
        <v>3.5211267605633805</v>
      </c>
      <c r="AQ9" s="165">
        <f t="shared" si="0"/>
        <v>3.6363636363636362</v>
      </c>
      <c r="AR9" s="165">
        <f t="shared" si="0"/>
        <v>3.7453183520599249</v>
      </c>
      <c r="AS9" s="165">
        <f t="shared" si="0"/>
        <v>3.8167938931297711</v>
      </c>
    </row>
    <row r="10" spans="1:45">
      <c r="A10" s="4" t="s">
        <v>3</v>
      </c>
      <c r="B10" s="162">
        <v>530</v>
      </c>
      <c r="C10" s="162">
        <v>598</v>
      </c>
      <c r="D10" s="162">
        <v>621</v>
      </c>
      <c r="E10" s="162">
        <v>567</v>
      </c>
      <c r="F10" s="162">
        <v>521</v>
      </c>
      <c r="G10" s="162">
        <v>552</v>
      </c>
      <c r="H10" s="162">
        <v>509</v>
      </c>
      <c r="I10" s="162">
        <v>491</v>
      </c>
      <c r="J10" s="162">
        <v>477</v>
      </c>
      <c r="K10" s="162">
        <v>462</v>
      </c>
      <c r="L10" s="162">
        <v>448</v>
      </c>
      <c r="M10" s="162">
        <v>435</v>
      </c>
      <c r="N10" s="162">
        <v>424</v>
      </c>
      <c r="O10" s="162">
        <v>416</v>
      </c>
      <c r="P10" s="4" t="s">
        <v>3</v>
      </c>
      <c r="Q10" s="162">
        <v>2</v>
      </c>
      <c r="R10" s="162">
        <v>2</v>
      </c>
      <c r="S10" s="162">
        <v>2</v>
      </c>
      <c r="T10" s="43">
        <v>0</v>
      </c>
      <c r="U10" s="162">
        <v>1</v>
      </c>
      <c r="V10" s="162">
        <v>1</v>
      </c>
      <c r="W10" s="162">
        <v>1</v>
      </c>
      <c r="X10" s="162">
        <v>1</v>
      </c>
      <c r="Y10" s="162">
        <v>1</v>
      </c>
      <c r="Z10" s="162">
        <v>1</v>
      </c>
      <c r="AA10" s="162">
        <v>1</v>
      </c>
      <c r="AB10" s="162">
        <v>1</v>
      </c>
      <c r="AC10" s="162">
        <v>1</v>
      </c>
      <c r="AD10" s="162">
        <v>1</v>
      </c>
      <c r="AE10" s="4" t="s">
        <v>3</v>
      </c>
      <c r="AF10" s="165">
        <f t="shared" si="0"/>
        <v>3.7735849056603774</v>
      </c>
      <c r="AG10" s="165">
        <f t="shared" si="0"/>
        <v>3.3444816053511706</v>
      </c>
      <c r="AH10" s="165">
        <f t="shared" si="0"/>
        <v>3.2206119162640903</v>
      </c>
      <c r="AI10" s="165">
        <f t="shared" si="0"/>
        <v>0</v>
      </c>
      <c r="AJ10" s="165">
        <f t="shared" si="0"/>
        <v>1.9193857965451055</v>
      </c>
      <c r="AK10" s="165">
        <f t="shared" si="0"/>
        <v>1.8115942028985508</v>
      </c>
      <c r="AL10" s="165">
        <f t="shared" si="0"/>
        <v>1.9646365422396856</v>
      </c>
      <c r="AM10" s="165">
        <f t="shared" si="0"/>
        <v>2.0366598778004072</v>
      </c>
      <c r="AN10" s="165">
        <f t="shared" si="0"/>
        <v>2.0964360587002098</v>
      </c>
      <c r="AO10" s="165">
        <f t="shared" si="0"/>
        <v>2.1645021645021645</v>
      </c>
      <c r="AP10" s="165">
        <f t="shared" si="0"/>
        <v>2.2321428571428572</v>
      </c>
      <c r="AQ10" s="165">
        <f t="shared" si="0"/>
        <v>2.2988505747126435</v>
      </c>
      <c r="AR10" s="165">
        <f t="shared" si="0"/>
        <v>2.358490566037736</v>
      </c>
      <c r="AS10" s="165">
        <f t="shared" si="0"/>
        <v>2.4038461538461537</v>
      </c>
    </row>
    <row r="11" spans="1:45">
      <c r="A11" s="664" t="s">
        <v>4</v>
      </c>
      <c r="B11" s="665">
        <v>271</v>
      </c>
      <c r="C11" s="665">
        <v>274</v>
      </c>
      <c r="D11" s="665">
        <v>288</v>
      </c>
      <c r="E11" s="665">
        <v>301</v>
      </c>
      <c r="F11" s="665">
        <v>264</v>
      </c>
      <c r="G11" s="665">
        <v>295</v>
      </c>
      <c r="H11" s="665">
        <v>273</v>
      </c>
      <c r="I11" s="665">
        <v>263</v>
      </c>
      <c r="J11" s="665">
        <v>256</v>
      </c>
      <c r="K11" s="665">
        <v>248</v>
      </c>
      <c r="L11" s="665">
        <v>244</v>
      </c>
      <c r="M11" s="665">
        <v>237</v>
      </c>
      <c r="N11" s="665">
        <v>230</v>
      </c>
      <c r="O11" s="665">
        <v>226</v>
      </c>
      <c r="P11" s="664" t="s">
        <v>4</v>
      </c>
      <c r="Q11" s="665">
        <v>0</v>
      </c>
      <c r="R11" s="665">
        <v>1</v>
      </c>
      <c r="S11" s="665">
        <v>0</v>
      </c>
      <c r="T11" s="668">
        <v>0</v>
      </c>
      <c r="U11" s="665">
        <v>1</v>
      </c>
      <c r="V11" s="665">
        <v>2</v>
      </c>
      <c r="W11" s="665">
        <v>1</v>
      </c>
      <c r="X11" s="665">
        <v>1</v>
      </c>
      <c r="Y11" s="665">
        <v>1</v>
      </c>
      <c r="Z11" s="665">
        <v>1</v>
      </c>
      <c r="AA11" s="665">
        <v>1</v>
      </c>
      <c r="AB11" s="665">
        <v>1</v>
      </c>
      <c r="AC11" s="665">
        <v>1</v>
      </c>
      <c r="AD11" s="665">
        <v>1</v>
      </c>
      <c r="AE11" s="664" t="s">
        <v>4</v>
      </c>
      <c r="AF11" s="666">
        <f t="shared" si="0"/>
        <v>0</v>
      </c>
      <c r="AG11" s="666">
        <f t="shared" si="0"/>
        <v>3.6496350364963503</v>
      </c>
      <c r="AH11" s="666">
        <f t="shared" si="0"/>
        <v>0</v>
      </c>
      <c r="AI11" s="666">
        <f t="shared" si="0"/>
        <v>0</v>
      </c>
      <c r="AJ11" s="666">
        <f t="shared" si="0"/>
        <v>3.7878787878787881</v>
      </c>
      <c r="AK11" s="666">
        <f t="shared" si="0"/>
        <v>6.7796610169491522</v>
      </c>
      <c r="AL11" s="666">
        <f t="shared" si="0"/>
        <v>3.6630036630036629</v>
      </c>
      <c r="AM11" s="666">
        <f t="shared" si="0"/>
        <v>3.8022813688212929</v>
      </c>
      <c r="AN11" s="666">
        <f t="shared" si="0"/>
        <v>3.90625</v>
      </c>
      <c r="AO11" s="666">
        <f t="shared" si="0"/>
        <v>4.032258064516129</v>
      </c>
      <c r="AP11" s="666">
        <f t="shared" si="0"/>
        <v>4.0983606557377046</v>
      </c>
      <c r="AQ11" s="666">
        <f t="shared" si="0"/>
        <v>4.2194092827004219</v>
      </c>
      <c r="AR11" s="666">
        <f t="shared" si="0"/>
        <v>4.3478260869565215</v>
      </c>
      <c r="AS11" s="666">
        <f t="shared" si="0"/>
        <v>4.4247787610619467</v>
      </c>
    </row>
    <row r="12" spans="1:45">
      <c r="A12" s="4" t="s">
        <v>5</v>
      </c>
      <c r="B12" s="162">
        <v>736</v>
      </c>
      <c r="C12" s="162">
        <v>792</v>
      </c>
      <c r="D12" s="162">
        <v>827</v>
      </c>
      <c r="E12" s="162">
        <v>723</v>
      </c>
      <c r="F12" s="162">
        <v>742</v>
      </c>
      <c r="G12" s="162">
        <v>721</v>
      </c>
      <c r="H12" s="162">
        <v>665</v>
      </c>
      <c r="I12" s="162">
        <v>641</v>
      </c>
      <c r="J12" s="162">
        <v>622</v>
      </c>
      <c r="K12" s="162">
        <v>603</v>
      </c>
      <c r="L12" s="162">
        <v>598</v>
      </c>
      <c r="M12" s="162">
        <v>583</v>
      </c>
      <c r="N12" s="162">
        <v>569</v>
      </c>
      <c r="O12" s="162">
        <v>558</v>
      </c>
      <c r="P12" s="4" t="s">
        <v>5</v>
      </c>
      <c r="Q12" s="162">
        <v>4</v>
      </c>
      <c r="R12" s="162">
        <v>1</v>
      </c>
      <c r="S12" s="162">
        <v>6</v>
      </c>
      <c r="T12" s="43">
        <v>1</v>
      </c>
      <c r="U12" s="162">
        <v>1</v>
      </c>
      <c r="V12" s="162">
        <v>1</v>
      </c>
      <c r="W12" s="162">
        <v>1</v>
      </c>
      <c r="X12" s="162">
        <v>1</v>
      </c>
      <c r="Y12" s="162">
        <v>1</v>
      </c>
      <c r="Z12" s="162">
        <v>1</v>
      </c>
      <c r="AA12" s="162">
        <v>1</v>
      </c>
      <c r="AB12" s="162">
        <v>1</v>
      </c>
      <c r="AC12" s="162">
        <v>1</v>
      </c>
      <c r="AD12" s="162">
        <v>1</v>
      </c>
      <c r="AE12" s="4" t="s">
        <v>5</v>
      </c>
      <c r="AF12" s="165">
        <f t="shared" si="0"/>
        <v>5.4347826086956523</v>
      </c>
      <c r="AG12" s="165">
        <f t="shared" si="0"/>
        <v>1.2626262626262625</v>
      </c>
      <c r="AH12" s="165">
        <f t="shared" si="0"/>
        <v>7.255139056831923</v>
      </c>
      <c r="AI12" s="165">
        <f t="shared" si="0"/>
        <v>1.3831258644536653</v>
      </c>
      <c r="AJ12" s="165">
        <f t="shared" si="0"/>
        <v>1.3477088948787062</v>
      </c>
      <c r="AK12" s="165">
        <f t="shared" si="0"/>
        <v>1.3869625520110958</v>
      </c>
      <c r="AL12" s="165">
        <f t="shared" si="0"/>
        <v>1.5037593984962405</v>
      </c>
      <c r="AM12" s="165">
        <f t="shared" si="0"/>
        <v>1.5600624024960998</v>
      </c>
      <c r="AN12" s="165">
        <f t="shared" si="0"/>
        <v>1.607717041800643</v>
      </c>
      <c r="AO12" s="165">
        <f t="shared" si="0"/>
        <v>1.6583747927031509</v>
      </c>
      <c r="AP12" s="165">
        <f t="shared" si="0"/>
        <v>1.6722408026755853</v>
      </c>
      <c r="AQ12" s="165">
        <f t="shared" si="0"/>
        <v>1.7152658662092624</v>
      </c>
      <c r="AR12" s="165">
        <f t="shared" si="0"/>
        <v>1.7574692442882249</v>
      </c>
      <c r="AS12" s="165">
        <f t="shared" si="0"/>
        <v>1.7921146953405018</v>
      </c>
    </row>
    <row r="13" spans="1:45">
      <c r="A13" s="4" t="s">
        <v>6</v>
      </c>
      <c r="B13" s="162">
        <v>520</v>
      </c>
      <c r="C13" s="162">
        <v>519</v>
      </c>
      <c r="D13" s="162">
        <v>589</v>
      </c>
      <c r="E13" s="162">
        <v>457</v>
      </c>
      <c r="F13" s="162">
        <v>570</v>
      </c>
      <c r="G13" s="162">
        <v>528</v>
      </c>
      <c r="H13" s="162">
        <v>487</v>
      </c>
      <c r="I13" s="162">
        <v>470</v>
      </c>
      <c r="J13" s="162">
        <v>456</v>
      </c>
      <c r="K13" s="162">
        <v>443</v>
      </c>
      <c r="L13" s="162">
        <v>438</v>
      </c>
      <c r="M13" s="162">
        <v>427</v>
      </c>
      <c r="N13" s="162">
        <v>416</v>
      </c>
      <c r="O13" s="162">
        <v>408</v>
      </c>
      <c r="P13" s="4" t="s">
        <v>6</v>
      </c>
      <c r="Q13" s="162">
        <v>4</v>
      </c>
      <c r="R13" s="162">
        <v>1</v>
      </c>
      <c r="S13" s="162">
        <v>3</v>
      </c>
      <c r="T13" s="43">
        <v>1</v>
      </c>
      <c r="U13" s="162">
        <v>2</v>
      </c>
      <c r="V13" s="162">
        <v>1</v>
      </c>
      <c r="W13" s="162">
        <v>1</v>
      </c>
      <c r="X13" s="162">
        <v>1</v>
      </c>
      <c r="Y13" s="162">
        <v>1</v>
      </c>
      <c r="Z13" s="162">
        <v>1</v>
      </c>
      <c r="AA13" s="162">
        <v>1</v>
      </c>
      <c r="AB13" s="162">
        <v>1</v>
      </c>
      <c r="AC13" s="162">
        <v>1</v>
      </c>
      <c r="AD13" s="162">
        <v>1</v>
      </c>
      <c r="AE13" s="4" t="s">
        <v>6</v>
      </c>
      <c r="AF13" s="165">
        <f t="shared" si="0"/>
        <v>7.6923076923076925</v>
      </c>
      <c r="AG13" s="165">
        <f t="shared" si="0"/>
        <v>1.9267822736030829</v>
      </c>
      <c r="AH13" s="165">
        <f t="shared" si="0"/>
        <v>5.0933786078098473</v>
      </c>
      <c r="AI13" s="165">
        <f t="shared" si="0"/>
        <v>2.1881838074398248</v>
      </c>
      <c r="AJ13" s="165">
        <f t="shared" si="0"/>
        <v>3.5087719298245612</v>
      </c>
      <c r="AK13" s="165">
        <f t="shared" si="0"/>
        <v>1.893939393939394</v>
      </c>
      <c r="AL13" s="165">
        <f t="shared" si="0"/>
        <v>2.0533880903490758</v>
      </c>
      <c r="AM13" s="165">
        <f t="shared" si="0"/>
        <v>2.1276595744680851</v>
      </c>
      <c r="AN13" s="165">
        <f t="shared" si="0"/>
        <v>2.192982456140351</v>
      </c>
      <c r="AO13" s="165">
        <f t="shared" si="0"/>
        <v>2.2573363431151243</v>
      </c>
      <c r="AP13" s="165">
        <f t="shared" si="0"/>
        <v>2.2831050228310503</v>
      </c>
      <c r="AQ13" s="165">
        <f t="shared" si="0"/>
        <v>2.3419203747072599</v>
      </c>
      <c r="AR13" s="165">
        <f t="shared" si="0"/>
        <v>2.4038461538461537</v>
      </c>
      <c r="AS13" s="165">
        <f t="shared" si="0"/>
        <v>2.4509803921568629</v>
      </c>
    </row>
    <row r="14" spans="1:45">
      <c r="A14" s="4" t="s">
        <v>7</v>
      </c>
      <c r="B14" s="162">
        <v>552</v>
      </c>
      <c r="C14" s="162">
        <v>557</v>
      </c>
      <c r="D14" s="162">
        <v>616</v>
      </c>
      <c r="E14" s="162">
        <v>512</v>
      </c>
      <c r="F14" s="162">
        <v>587</v>
      </c>
      <c r="G14" s="162">
        <v>730</v>
      </c>
      <c r="H14" s="162">
        <v>673</v>
      </c>
      <c r="I14" s="162">
        <v>649</v>
      </c>
      <c r="J14" s="162">
        <v>630</v>
      </c>
      <c r="K14" s="162">
        <v>612</v>
      </c>
      <c r="L14" s="162">
        <v>606</v>
      </c>
      <c r="M14" s="162">
        <v>591</v>
      </c>
      <c r="N14" s="162">
        <v>577</v>
      </c>
      <c r="O14" s="162">
        <v>566</v>
      </c>
      <c r="P14" s="4" t="s">
        <v>7</v>
      </c>
      <c r="Q14" s="162">
        <v>1</v>
      </c>
      <c r="R14" s="162">
        <v>1</v>
      </c>
      <c r="S14" s="162">
        <v>1</v>
      </c>
      <c r="T14" s="43">
        <v>0</v>
      </c>
      <c r="U14" s="162">
        <v>2</v>
      </c>
      <c r="V14" s="162">
        <v>2</v>
      </c>
      <c r="W14" s="162">
        <v>4</v>
      </c>
      <c r="X14" s="162">
        <v>3</v>
      </c>
      <c r="Y14" s="162">
        <v>2</v>
      </c>
      <c r="Z14" s="162">
        <v>2</v>
      </c>
      <c r="AA14" s="162">
        <v>2</v>
      </c>
      <c r="AB14" s="162">
        <v>2</v>
      </c>
      <c r="AC14" s="162">
        <v>2</v>
      </c>
      <c r="AD14" s="162">
        <v>2</v>
      </c>
      <c r="AE14" s="4" t="s">
        <v>7</v>
      </c>
      <c r="AF14" s="165">
        <f t="shared" si="0"/>
        <v>1.8115942028985508</v>
      </c>
      <c r="AG14" s="165">
        <f t="shared" si="0"/>
        <v>1.7953321364452424</v>
      </c>
      <c r="AH14" s="165">
        <f t="shared" si="0"/>
        <v>1.6233766233766234</v>
      </c>
      <c r="AI14" s="165">
        <f t="shared" si="0"/>
        <v>0</v>
      </c>
      <c r="AJ14" s="165">
        <f t="shared" si="0"/>
        <v>3.4071550255536627</v>
      </c>
      <c r="AK14" s="165">
        <f t="shared" si="0"/>
        <v>2.7397260273972601</v>
      </c>
      <c r="AL14" s="165">
        <f t="shared" si="0"/>
        <v>5.9435364041604757</v>
      </c>
      <c r="AM14" s="165">
        <f t="shared" si="0"/>
        <v>4.6224961479198772</v>
      </c>
      <c r="AN14" s="165">
        <f t="shared" si="0"/>
        <v>3.1746031746031744</v>
      </c>
      <c r="AO14" s="165">
        <f t="shared" si="0"/>
        <v>3.2679738562091503</v>
      </c>
      <c r="AP14" s="165">
        <f t="shared" si="0"/>
        <v>3.3003300330033003</v>
      </c>
      <c r="AQ14" s="165">
        <f t="shared" si="0"/>
        <v>3.3840947546531304</v>
      </c>
      <c r="AR14" s="165">
        <f t="shared" si="0"/>
        <v>3.4662045060658579</v>
      </c>
      <c r="AS14" s="165">
        <f t="shared" si="0"/>
        <v>3.5335689045936394</v>
      </c>
    </row>
    <row r="15" spans="1:45">
      <c r="A15" s="4" t="s">
        <v>8</v>
      </c>
      <c r="B15" s="162">
        <v>833</v>
      </c>
      <c r="C15" s="162">
        <v>819</v>
      </c>
      <c r="D15" s="162">
        <v>858</v>
      </c>
      <c r="E15" s="162">
        <v>861</v>
      </c>
      <c r="F15" s="162">
        <v>884</v>
      </c>
      <c r="G15" s="162">
        <v>820</v>
      </c>
      <c r="H15" s="162">
        <v>756</v>
      </c>
      <c r="I15" s="162">
        <v>729</v>
      </c>
      <c r="J15" s="162">
        <v>708</v>
      </c>
      <c r="K15" s="162">
        <v>686</v>
      </c>
      <c r="L15" s="162">
        <v>662</v>
      </c>
      <c r="M15" s="162">
        <v>646</v>
      </c>
      <c r="N15" s="162">
        <v>630</v>
      </c>
      <c r="O15" s="162">
        <v>618</v>
      </c>
      <c r="P15" s="4" t="s">
        <v>8</v>
      </c>
      <c r="Q15" s="162">
        <v>2</v>
      </c>
      <c r="R15" s="162">
        <v>2</v>
      </c>
      <c r="S15" s="162">
        <v>3</v>
      </c>
      <c r="T15" s="43">
        <v>0</v>
      </c>
      <c r="U15" s="162">
        <v>7</v>
      </c>
      <c r="V15" s="162">
        <v>7</v>
      </c>
      <c r="W15" s="162">
        <v>3</v>
      </c>
      <c r="X15" s="162">
        <v>4</v>
      </c>
      <c r="Y15" s="162">
        <v>4</v>
      </c>
      <c r="Z15" s="162">
        <v>3</v>
      </c>
      <c r="AA15" s="162">
        <v>3</v>
      </c>
      <c r="AB15" s="162">
        <v>3</v>
      </c>
      <c r="AC15" s="162">
        <v>3</v>
      </c>
      <c r="AD15" s="162">
        <v>3</v>
      </c>
      <c r="AE15" s="4" t="s">
        <v>8</v>
      </c>
      <c r="AF15" s="165">
        <f t="shared" si="0"/>
        <v>2.4009603841536613</v>
      </c>
      <c r="AG15" s="165">
        <f t="shared" si="0"/>
        <v>2.4420024420024422</v>
      </c>
      <c r="AH15" s="165">
        <f t="shared" si="0"/>
        <v>3.4965034965034967</v>
      </c>
      <c r="AI15" s="165">
        <f t="shared" si="0"/>
        <v>0</v>
      </c>
      <c r="AJ15" s="165">
        <f t="shared" si="0"/>
        <v>7.9185520361990953</v>
      </c>
      <c r="AK15" s="165">
        <f t="shared" si="0"/>
        <v>8.536585365853659</v>
      </c>
      <c r="AL15" s="165">
        <f t="shared" si="0"/>
        <v>3.9682539682539684</v>
      </c>
      <c r="AM15" s="165">
        <f t="shared" si="0"/>
        <v>5.4869684499314131</v>
      </c>
      <c r="AN15" s="165">
        <f t="shared" si="0"/>
        <v>5.6497175141242941</v>
      </c>
      <c r="AO15" s="165">
        <f t="shared" si="0"/>
        <v>4.3731778425655978</v>
      </c>
      <c r="AP15" s="165">
        <f t="shared" si="0"/>
        <v>4.5317220543806647</v>
      </c>
      <c r="AQ15" s="165">
        <f t="shared" si="0"/>
        <v>4.643962848297214</v>
      </c>
      <c r="AR15" s="165">
        <f t="shared" si="0"/>
        <v>4.7619047619047619</v>
      </c>
      <c r="AS15" s="165">
        <f t="shared" si="0"/>
        <v>4.8543689320388346</v>
      </c>
    </row>
    <row r="16" spans="1:45" s="193" customFormat="1">
      <c r="A16" s="189" t="s">
        <v>9</v>
      </c>
      <c r="B16" s="190">
        <v>307</v>
      </c>
      <c r="C16" s="190">
        <v>341</v>
      </c>
      <c r="D16" s="190">
        <v>376</v>
      </c>
      <c r="E16" s="190">
        <v>353</v>
      </c>
      <c r="F16" s="190">
        <v>326</v>
      </c>
      <c r="G16" s="190">
        <v>300</v>
      </c>
      <c r="H16" s="190">
        <v>251</v>
      </c>
      <c r="I16" s="190">
        <v>249</v>
      </c>
      <c r="J16" s="190">
        <v>242</v>
      </c>
      <c r="K16" s="190">
        <v>240</v>
      </c>
      <c r="L16" s="190">
        <v>240</v>
      </c>
      <c r="M16" s="190">
        <v>238</v>
      </c>
      <c r="N16" s="190">
        <v>233</v>
      </c>
      <c r="O16" s="190">
        <v>229</v>
      </c>
      <c r="P16" s="189" t="s">
        <v>9</v>
      </c>
      <c r="Q16" s="190">
        <v>1</v>
      </c>
      <c r="R16" s="190">
        <v>0</v>
      </c>
      <c r="S16" s="190">
        <v>0</v>
      </c>
      <c r="T16" s="198">
        <v>1</v>
      </c>
      <c r="U16" s="190">
        <v>0</v>
      </c>
      <c r="V16" s="190">
        <v>2</v>
      </c>
      <c r="W16" s="190">
        <v>1</v>
      </c>
      <c r="X16" s="190">
        <v>1</v>
      </c>
      <c r="Y16" s="190">
        <v>1</v>
      </c>
      <c r="Z16" s="190">
        <v>1</v>
      </c>
      <c r="AA16" s="190">
        <v>1</v>
      </c>
      <c r="AB16" s="190">
        <v>1</v>
      </c>
      <c r="AC16" s="190">
        <v>1</v>
      </c>
      <c r="AD16" s="190">
        <v>1</v>
      </c>
      <c r="AE16" s="189" t="s">
        <v>9</v>
      </c>
      <c r="AF16" s="191">
        <f t="shared" si="0"/>
        <v>3.2573289902280131</v>
      </c>
      <c r="AG16" s="191">
        <f t="shared" si="0"/>
        <v>0</v>
      </c>
      <c r="AH16" s="191">
        <f t="shared" si="0"/>
        <v>0</v>
      </c>
      <c r="AI16" s="191">
        <f t="shared" si="0"/>
        <v>2.8328611898016995</v>
      </c>
      <c r="AJ16" s="191">
        <f t="shared" si="0"/>
        <v>0</v>
      </c>
      <c r="AK16" s="191">
        <f t="shared" si="0"/>
        <v>6.666666666666667</v>
      </c>
      <c r="AL16" s="191">
        <f t="shared" si="0"/>
        <v>3.9840637450199203</v>
      </c>
      <c r="AM16" s="191">
        <f t="shared" si="0"/>
        <v>4.0160642570281126</v>
      </c>
      <c r="AN16" s="191">
        <f t="shared" si="0"/>
        <v>4.1322314049586772</v>
      </c>
      <c r="AO16" s="191">
        <f t="shared" si="0"/>
        <v>4.166666666666667</v>
      </c>
      <c r="AP16" s="191">
        <f t="shared" si="0"/>
        <v>4.166666666666667</v>
      </c>
      <c r="AQ16" s="191">
        <f t="shared" si="0"/>
        <v>4.2016806722689077</v>
      </c>
      <c r="AR16" s="191">
        <f t="shared" si="0"/>
        <v>4.2918454935622314</v>
      </c>
      <c r="AS16" s="191">
        <f t="shared" si="0"/>
        <v>4.3668122270742362</v>
      </c>
    </row>
    <row r="17" spans="1:45">
      <c r="A17" s="4" t="s">
        <v>10</v>
      </c>
      <c r="B17" s="162">
        <v>237</v>
      </c>
      <c r="C17" s="162">
        <v>256</v>
      </c>
      <c r="D17" s="162">
        <v>231</v>
      </c>
      <c r="E17" s="162">
        <v>224</v>
      </c>
      <c r="F17" s="162">
        <v>242</v>
      </c>
      <c r="G17" s="162">
        <v>215</v>
      </c>
      <c r="H17" s="162">
        <v>199</v>
      </c>
      <c r="I17" s="162">
        <v>192</v>
      </c>
      <c r="J17" s="162">
        <v>187</v>
      </c>
      <c r="K17" s="162">
        <v>181</v>
      </c>
      <c r="L17" s="162">
        <v>175</v>
      </c>
      <c r="M17" s="162">
        <v>171</v>
      </c>
      <c r="N17" s="162">
        <v>166</v>
      </c>
      <c r="O17" s="162">
        <v>163</v>
      </c>
      <c r="P17" s="4" t="s">
        <v>10</v>
      </c>
      <c r="Q17" s="162">
        <v>0</v>
      </c>
      <c r="R17" s="162">
        <v>0</v>
      </c>
      <c r="S17" s="162">
        <v>0</v>
      </c>
      <c r="T17" s="43">
        <v>0</v>
      </c>
      <c r="U17" s="162">
        <v>2</v>
      </c>
      <c r="V17" s="162">
        <v>1</v>
      </c>
      <c r="W17" s="162">
        <v>1</v>
      </c>
      <c r="X17" s="162">
        <v>1</v>
      </c>
      <c r="Y17" s="162">
        <v>1</v>
      </c>
      <c r="Z17" s="162">
        <v>1</v>
      </c>
      <c r="AA17" s="162">
        <v>1</v>
      </c>
      <c r="AB17" s="162">
        <v>1</v>
      </c>
      <c r="AC17" s="162">
        <v>1</v>
      </c>
      <c r="AD17" s="162">
        <v>1</v>
      </c>
      <c r="AE17" s="4" t="s">
        <v>10</v>
      </c>
      <c r="AF17" s="165">
        <f t="shared" si="0"/>
        <v>0</v>
      </c>
      <c r="AG17" s="165">
        <f t="shared" si="0"/>
        <v>0</v>
      </c>
      <c r="AH17" s="165">
        <f t="shared" si="0"/>
        <v>0</v>
      </c>
      <c r="AI17" s="165">
        <f t="shared" si="0"/>
        <v>0</v>
      </c>
      <c r="AJ17" s="165">
        <f t="shared" si="0"/>
        <v>8.2644628099173545</v>
      </c>
      <c r="AK17" s="165">
        <f t="shared" si="0"/>
        <v>4.6511627906976747</v>
      </c>
      <c r="AL17" s="165">
        <f t="shared" si="0"/>
        <v>5.025125628140704</v>
      </c>
      <c r="AM17" s="165">
        <f t="shared" si="0"/>
        <v>5.208333333333333</v>
      </c>
      <c r="AN17" s="165">
        <f t="shared" si="0"/>
        <v>5.3475935828877006</v>
      </c>
      <c r="AO17" s="165">
        <f t="shared" si="0"/>
        <v>5.5248618784530388</v>
      </c>
      <c r="AP17" s="165">
        <f t="shared" si="0"/>
        <v>5.7142857142857144</v>
      </c>
      <c r="AQ17" s="165">
        <f t="shared" si="0"/>
        <v>5.8479532163742691</v>
      </c>
      <c r="AR17" s="165">
        <f t="shared" si="0"/>
        <v>6.024096385542169</v>
      </c>
      <c r="AS17" s="165">
        <f t="shared" si="0"/>
        <v>6.1349693251533743</v>
      </c>
    </row>
    <row r="18" spans="1:45">
      <c r="A18" s="4" t="s">
        <v>11</v>
      </c>
      <c r="B18" s="162">
        <v>710</v>
      </c>
      <c r="C18" s="162">
        <v>776</v>
      </c>
      <c r="D18" s="162">
        <v>748</v>
      </c>
      <c r="E18" s="162">
        <v>718</v>
      </c>
      <c r="F18" s="162">
        <v>666</v>
      </c>
      <c r="G18" s="162">
        <v>583</v>
      </c>
      <c r="H18" s="162">
        <v>538</v>
      </c>
      <c r="I18" s="162">
        <v>519</v>
      </c>
      <c r="J18" s="162">
        <v>504</v>
      </c>
      <c r="K18" s="162">
        <v>488</v>
      </c>
      <c r="L18" s="162">
        <v>482</v>
      </c>
      <c r="M18" s="162">
        <v>470</v>
      </c>
      <c r="N18" s="162">
        <v>466</v>
      </c>
      <c r="O18" s="162">
        <v>457</v>
      </c>
      <c r="P18" s="4" t="s">
        <v>11</v>
      </c>
      <c r="Q18" s="162">
        <v>2</v>
      </c>
      <c r="R18" s="162">
        <v>3</v>
      </c>
      <c r="S18" s="162">
        <v>5</v>
      </c>
      <c r="T18" s="43">
        <v>2</v>
      </c>
      <c r="U18" s="162">
        <v>2</v>
      </c>
      <c r="V18" s="162">
        <v>2</v>
      </c>
      <c r="W18" s="162">
        <v>2</v>
      </c>
      <c r="X18" s="162">
        <v>2</v>
      </c>
      <c r="Y18" s="162">
        <v>2</v>
      </c>
      <c r="Z18" s="162">
        <v>2</v>
      </c>
      <c r="AA18" s="162">
        <v>2</v>
      </c>
      <c r="AB18" s="162">
        <v>2</v>
      </c>
      <c r="AC18" s="162">
        <v>2</v>
      </c>
      <c r="AD18" s="162">
        <v>2</v>
      </c>
      <c r="AE18" s="4" t="s">
        <v>11</v>
      </c>
      <c r="AF18" s="165">
        <f t="shared" si="0"/>
        <v>2.816901408450704</v>
      </c>
      <c r="AG18" s="165">
        <f t="shared" si="0"/>
        <v>3.865979381443299</v>
      </c>
      <c r="AH18" s="165">
        <f t="shared" si="0"/>
        <v>6.6844919786096257</v>
      </c>
      <c r="AI18" s="165">
        <f t="shared" si="0"/>
        <v>2.785515320334262</v>
      </c>
      <c r="AJ18" s="165">
        <f t="shared" si="0"/>
        <v>3.0030030030030028</v>
      </c>
      <c r="AK18" s="165">
        <f t="shared" si="0"/>
        <v>3.4305317324185247</v>
      </c>
      <c r="AL18" s="165">
        <f t="shared" si="0"/>
        <v>3.7174721189591078</v>
      </c>
      <c r="AM18" s="165">
        <f t="shared" si="0"/>
        <v>3.8535645472061657</v>
      </c>
      <c r="AN18" s="165">
        <f t="shared" si="0"/>
        <v>3.9682539682539684</v>
      </c>
      <c r="AO18" s="165">
        <f t="shared" si="0"/>
        <v>4.0983606557377046</v>
      </c>
      <c r="AP18" s="165">
        <f t="shared" si="0"/>
        <v>4.1493775933609962</v>
      </c>
      <c r="AQ18" s="165">
        <f t="shared" si="0"/>
        <v>4.2553191489361701</v>
      </c>
      <c r="AR18" s="165">
        <f t="shared" si="0"/>
        <v>4.2918454935622314</v>
      </c>
      <c r="AS18" s="165">
        <f t="shared" si="0"/>
        <v>4.3763676148796495</v>
      </c>
    </row>
    <row r="19" spans="1:45">
      <c r="A19" s="4" t="s">
        <v>12</v>
      </c>
      <c r="B19" s="162">
        <v>105</v>
      </c>
      <c r="C19" s="162">
        <v>233</v>
      </c>
      <c r="D19" s="162">
        <v>180</v>
      </c>
      <c r="E19" s="162">
        <v>219</v>
      </c>
      <c r="F19" s="162">
        <v>185</v>
      </c>
      <c r="G19" s="162">
        <v>180</v>
      </c>
      <c r="H19" s="162">
        <v>167</v>
      </c>
      <c r="I19" s="162">
        <v>161</v>
      </c>
      <c r="J19" s="162">
        <v>157</v>
      </c>
      <c r="K19" s="162">
        <v>152</v>
      </c>
      <c r="L19" s="162">
        <v>144</v>
      </c>
      <c r="M19" s="162">
        <v>141</v>
      </c>
      <c r="N19" s="162">
        <v>136</v>
      </c>
      <c r="O19" s="162">
        <v>134</v>
      </c>
      <c r="P19" s="4" t="s">
        <v>12</v>
      </c>
      <c r="Q19" s="162">
        <v>0</v>
      </c>
      <c r="R19" s="162">
        <v>3</v>
      </c>
      <c r="S19" s="162">
        <v>3</v>
      </c>
      <c r="T19" s="43">
        <v>3</v>
      </c>
      <c r="U19" s="162">
        <v>1</v>
      </c>
      <c r="V19" s="162">
        <v>1</v>
      </c>
      <c r="W19" s="162">
        <v>1</v>
      </c>
      <c r="X19" s="162">
        <v>1</v>
      </c>
      <c r="Y19" s="162">
        <v>1</v>
      </c>
      <c r="Z19" s="162">
        <v>1</v>
      </c>
      <c r="AA19" s="162">
        <v>1</v>
      </c>
      <c r="AB19" s="162">
        <v>1</v>
      </c>
      <c r="AC19" s="162">
        <v>0</v>
      </c>
      <c r="AD19" s="162">
        <v>0</v>
      </c>
      <c r="AE19" s="4" t="s">
        <v>12</v>
      </c>
      <c r="AF19" s="165">
        <f t="shared" si="0"/>
        <v>0</v>
      </c>
      <c r="AG19" s="165">
        <f t="shared" si="0"/>
        <v>12.875536480686696</v>
      </c>
      <c r="AH19" s="165">
        <f t="shared" si="0"/>
        <v>16.666666666666668</v>
      </c>
      <c r="AI19" s="165">
        <f t="shared" si="0"/>
        <v>13.698630136986301</v>
      </c>
      <c r="AJ19" s="165">
        <f t="shared" si="0"/>
        <v>5.4054054054054053</v>
      </c>
      <c r="AK19" s="165">
        <f t="shared" si="0"/>
        <v>5.5555555555555554</v>
      </c>
      <c r="AL19" s="165">
        <f t="shared" si="0"/>
        <v>5.9880239520958085</v>
      </c>
      <c r="AM19" s="165">
        <f t="shared" si="0"/>
        <v>6.2111801242236027</v>
      </c>
      <c r="AN19" s="165">
        <f t="shared" si="0"/>
        <v>6.369426751592357</v>
      </c>
      <c r="AO19" s="165">
        <f t="shared" si="0"/>
        <v>6.5789473684210522</v>
      </c>
      <c r="AP19" s="165">
        <f t="shared" si="0"/>
        <v>6.9444444444444446</v>
      </c>
      <c r="AQ19" s="165">
        <f t="shared" si="0"/>
        <v>7.0921985815602833</v>
      </c>
      <c r="AR19" s="165">
        <f t="shared" si="0"/>
        <v>0</v>
      </c>
      <c r="AS19" s="165">
        <f t="shared" si="0"/>
        <v>0</v>
      </c>
    </row>
    <row r="20" spans="1:45">
      <c r="A20" s="4" t="s">
        <v>171</v>
      </c>
      <c r="B20" s="162">
        <v>313</v>
      </c>
      <c r="C20" s="162">
        <v>393</v>
      </c>
      <c r="D20" s="162">
        <v>400</v>
      </c>
      <c r="E20" s="162">
        <v>416</v>
      </c>
      <c r="F20" s="162">
        <v>386</v>
      </c>
      <c r="G20" s="162">
        <v>423</v>
      </c>
      <c r="H20" s="162">
        <v>391</v>
      </c>
      <c r="I20" s="162">
        <v>377</v>
      </c>
      <c r="J20" s="162">
        <v>366</v>
      </c>
      <c r="K20" s="162">
        <v>355</v>
      </c>
      <c r="L20" s="162">
        <v>342</v>
      </c>
      <c r="M20" s="162">
        <v>334</v>
      </c>
      <c r="N20" s="162">
        <v>330</v>
      </c>
      <c r="O20" s="162">
        <v>324</v>
      </c>
      <c r="P20" s="4" t="s">
        <v>171</v>
      </c>
      <c r="Q20" s="162">
        <v>1</v>
      </c>
      <c r="R20" s="162">
        <v>1</v>
      </c>
      <c r="S20" s="162">
        <v>1</v>
      </c>
      <c r="T20" s="43">
        <v>1</v>
      </c>
      <c r="U20" s="162">
        <v>1</v>
      </c>
      <c r="V20" s="162">
        <v>0</v>
      </c>
      <c r="W20" s="162">
        <v>1</v>
      </c>
      <c r="X20" s="162">
        <v>1</v>
      </c>
      <c r="Y20" s="162">
        <v>1</v>
      </c>
      <c r="Z20" s="162">
        <v>1</v>
      </c>
      <c r="AA20" s="162">
        <v>1</v>
      </c>
      <c r="AB20" s="162">
        <v>1</v>
      </c>
      <c r="AC20" s="162">
        <v>1</v>
      </c>
      <c r="AD20" s="162">
        <v>1</v>
      </c>
      <c r="AE20" s="4" t="s">
        <v>171</v>
      </c>
      <c r="AF20" s="165">
        <f t="shared" si="0"/>
        <v>3.1948881789137382</v>
      </c>
      <c r="AG20" s="165">
        <f t="shared" si="0"/>
        <v>2.5445292620865141</v>
      </c>
      <c r="AH20" s="165">
        <f t="shared" si="0"/>
        <v>2.5</v>
      </c>
      <c r="AI20" s="165">
        <f t="shared" si="0"/>
        <v>2.4038461538461537</v>
      </c>
      <c r="AJ20" s="165">
        <f t="shared" si="0"/>
        <v>2.5906735751295336</v>
      </c>
      <c r="AK20" s="165">
        <f t="shared" si="0"/>
        <v>0</v>
      </c>
      <c r="AL20" s="165">
        <f t="shared" si="0"/>
        <v>2.5575447570332481</v>
      </c>
      <c r="AM20" s="165">
        <f t="shared" si="0"/>
        <v>2.6525198938992043</v>
      </c>
      <c r="AN20" s="165">
        <f t="shared" si="0"/>
        <v>2.7322404371584699</v>
      </c>
      <c r="AO20" s="165">
        <f t="shared" si="0"/>
        <v>2.816901408450704</v>
      </c>
      <c r="AP20" s="165">
        <f t="shared" si="0"/>
        <v>2.9239766081871346</v>
      </c>
      <c r="AQ20" s="165">
        <f t="shared" si="0"/>
        <v>2.9940119760479043</v>
      </c>
      <c r="AR20" s="165">
        <f t="shared" si="0"/>
        <v>3.0303030303030303</v>
      </c>
      <c r="AS20" s="165">
        <f t="shared" si="0"/>
        <v>3.0864197530864197</v>
      </c>
    </row>
    <row r="21" spans="1:45" s="193" customFormat="1">
      <c r="A21" s="189" t="s">
        <v>14</v>
      </c>
      <c r="B21" s="190">
        <v>99</v>
      </c>
      <c r="C21" s="190">
        <v>100</v>
      </c>
      <c r="D21" s="190">
        <v>117</v>
      </c>
      <c r="E21" s="190">
        <v>115</v>
      </c>
      <c r="F21" s="190">
        <v>107</v>
      </c>
      <c r="G21" s="190">
        <v>99</v>
      </c>
      <c r="H21" s="190">
        <v>93</v>
      </c>
      <c r="I21" s="190">
        <v>90</v>
      </c>
      <c r="J21" s="190">
        <v>88</v>
      </c>
      <c r="K21" s="190">
        <v>85</v>
      </c>
      <c r="L21" s="190">
        <v>80</v>
      </c>
      <c r="M21" s="190">
        <v>80</v>
      </c>
      <c r="N21" s="190">
        <v>77</v>
      </c>
      <c r="O21" s="190">
        <v>76</v>
      </c>
      <c r="P21" s="189" t="s">
        <v>14</v>
      </c>
      <c r="Q21" s="190">
        <v>1</v>
      </c>
      <c r="R21" s="190">
        <v>1</v>
      </c>
      <c r="S21" s="190">
        <v>1</v>
      </c>
      <c r="T21" s="198">
        <v>0</v>
      </c>
      <c r="U21" s="190">
        <v>0</v>
      </c>
      <c r="V21" s="190">
        <v>1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89" t="s">
        <v>14</v>
      </c>
      <c r="AF21" s="191">
        <f t="shared" si="0"/>
        <v>10.1010101010101</v>
      </c>
      <c r="AG21" s="191">
        <f t="shared" si="0"/>
        <v>10</v>
      </c>
      <c r="AH21" s="191">
        <f t="shared" si="0"/>
        <v>8.5470085470085468</v>
      </c>
      <c r="AI21" s="191">
        <f t="shared" si="0"/>
        <v>0</v>
      </c>
      <c r="AJ21" s="191">
        <f t="shared" si="0"/>
        <v>0</v>
      </c>
      <c r="AK21" s="191">
        <f t="shared" si="0"/>
        <v>10.1010101010101</v>
      </c>
      <c r="AL21" s="191">
        <f t="shared" si="0"/>
        <v>0</v>
      </c>
      <c r="AM21" s="191">
        <f t="shared" si="0"/>
        <v>0</v>
      </c>
      <c r="AN21" s="191">
        <f t="shared" si="0"/>
        <v>0</v>
      </c>
      <c r="AO21" s="191">
        <f t="shared" si="0"/>
        <v>0</v>
      </c>
      <c r="AP21" s="191">
        <f t="shared" si="0"/>
        <v>0</v>
      </c>
      <c r="AQ21" s="191">
        <f t="shared" si="0"/>
        <v>0</v>
      </c>
      <c r="AR21" s="191">
        <f t="shared" si="0"/>
        <v>0</v>
      </c>
      <c r="AS21" s="191">
        <f t="shared" si="0"/>
        <v>0</v>
      </c>
    </row>
    <row r="22" spans="1:45">
      <c r="A22" s="4" t="s">
        <v>15</v>
      </c>
      <c r="B22" s="162">
        <v>479</v>
      </c>
      <c r="C22" s="162">
        <v>499</v>
      </c>
      <c r="D22" s="162">
        <v>442</v>
      </c>
      <c r="E22" s="162">
        <v>491</v>
      </c>
      <c r="F22" s="162">
        <v>398</v>
      </c>
      <c r="G22" s="162">
        <v>415</v>
      </c>
      <c r="H22" s="162">
        <v>383</v>
      </c>
      <c r="I22" s="162">
        <v>368</v>
      </c>
      <c r="J22" s="162">
        <v>357</v>
      </c>
      <c r="K22" s="162">
        <v>346</v>
      </c>
      <c r="L22" s="162">
        <v>341</v>
      </c>
      <c r="M22" s="162">
        <v>332</v>
      </c>
      <c r="N22" s="162">
        <v>328</v>
      </c>
      <c r="O22" s="162">
        <v>321</v>
      </c>
      <c r="P22" s="4" t="s">
        <v>15</v>
      </c>
      <c r="Q22" s="162">
        <v>4</v>
      </c>
      <c r="R22" s="162">
        <v>0</v>
      </c>
      <c r="S22" s="162">
        <v>0</v>
      </c>
      <c r="T22" s="43">
        <v>1</v>
      </c>
      <c r="U22" s="162">
        <v>2</v>
      </c>
      <c r="V22" s="162">
        <v>3</v>
      </c>
      <c r="W22" s="162">
        <v>3</v>
      </c>
      <c r="X22" s="162">
        <v>2</v>
      </c>
      <c r="Y22" s="162">
        <v>2</v>
      </c>
      <c r="Z22" s="162">
        <v>2</v>
      </c>
      <c r="AA22" s="162">
        <v>2</v>
      </c>
      <c r="AB22" s="162">
        <v>2</v>
      </c>
      <c r="AC22" s="162">
        <v>2</v>
      </c>
      <c r="AD22" s="162">
        <v>2</v>
      </c>
      <c r="AE22" s="4" t="s">
        <v>15</v>
      </c>
      <c r="AF22" s="165">
        <f t="shared" si="0"/>
        <v>8.3507306889352826</v>
      </c>
      <c r="AG22" s="165">
        <f t="shared" si="0"/>
        <v>0</v>
      </c>
      <c r="AH22" s="165">
        <f t="shared" si="0"/>
        <v>0</v>
      </c>
      <c r="AI22" s="165">
        <f t="shared" si="0"/>
        <v>2.0366598778004072</v>
      </c>
      <c r="AJ22" s="165">
        <f t="shared" si="0"/>
        <v>5.025125628140704</v>
      </c>
      <c r="AK22" s="165">
        <f t="shared" si="0"/>
        <v>7.2289156626506026</v>
      </c>
      <c r="AL22" s="165">
        <f t="shared" si="0"/>
        <v>7.8328981723237598</v>
      </c>
      <c r="AM22" s="165">
        <f t="shared" si="0"/>
        <v>5.4347826086956523</v>
      </c>
      <c r="AN22" s="165">
        <f t="shared" si="0"/>
        <v>5.6022408963585431</v>
      </c>
      <c r="AO22" s="165">
        <f t="shared" si="0"/>
        <v>5.7803468208092488</v>
      </c>
      <c r="AP22" s="165">
        <f t="shared" si="0"/>
        <v>5.8651026392961878</v>
      </c>
      <c r="AQ22" s="165">
        <f t="shared" si="0"/>
        <v>6.024096385542169</v>
      </c>
      <c r="AR22" s="165">
        <f t="shared" si="0"/>
        <v>6.0975609756097562</v>
      </c>
      <c r="AS22" s="165">
        <f t="shared" si="0"/>
        <v>6.2305295950155761</v>
      </c>
    </row>
    <row r="23" spans="1:45">
      <c r="A23" s="4" t="s">
        <v>172</v>
      </c>
      <c r="B23" s="162">
        <v>182</v>
      </c>
      <c r="C23" s="162">
        <v>229</v>
      </c>
      <c r="D23" s="162">
        <v>199</v>
      </c>
      <c r="E23" s="162">
        <v>180</v>
      </c>
      <c r="F23" s="162">
        <v>170</v>
      </c>
      <c r="G23" s="162">
        <v>147</v>
      </c>
      <c r="H23" s="162">
        <v>137</v>
      </c>
      <c r="I23" s="162">
        <v>132</v>
      </c>
      <c r="J23" s="162">
        <v>128</v>
      </c>
      <c r="K23" s="162">
        <v>124</v>
      </c>
      <c r="L23" s="162">
        <v>118</v>
      </c>
      <c r="M23" s="162">
        <v>115</v>
      </c>
      <c r="N23" s="162">
        <v>111</v>
      </c>
      <c r="O23" s="162">
        <v>108</v>
      </c>
      <c r="P23" s="4" t="s">
        <v>172</v>
      </c>
      <c r="Q23" s="162">
        <v>0</v>
      </c>
      <c r="R23" s="162">
        <v>1</v>
      </c>
      <c r="S23" s="162">
        <v>1</v>
      </c>
      <c r="T23" s="43">
        <v>1</v>
      </c>
      <c r="U23" s="162">
        <v>0</v>
      </c>
      <c r="V23" s="162">
        <v>2</v>
      </c>
      <c r="W23" s="162">
        <v>0</v>
      </c>
      <c r="X23" s="162">
        <v>0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62">
        <v>0</v>
      </c>
      <c r="AE23" s="4" t="s">
        <v>172</v>
      </c>
      <c r="AF23" s="165">
        <f t="shared" ref="AF23:AS37" si="1">Q23*1000/B23</f>
        <v>0</v>
      </c>
      <c r="AG23" s="165">
        <f t="shared" si="1"/>
        <v>4.3668122270742362</v>
      </c>
      <c r="AH23" s="165">
        <f t="shared" si="1"/>
        <v>5.025125628140704</v>
      </c>
      <c r="AI23" s="165">
        <f t="shared" si="1"/>
        <v>5.5555555555555554</v>
      </c>
      <c r="AJ23" s="165">
        <f t="shared" si="1"/>
        <v>0</v>
      </c>
      <c r="AK23" s="165">
        <f t="shared" si="1"/>
        <v>13.605442176870747</v>
      </c>
      <c r="AL23" s="165">
        <f t="shared" si="1"/>
        <v>0</v>
      </c>
      <c r="AM23" s="165">
        <f t="shared" si="1"/>
        <v>0</v>
      </c>
      <c r="AN23" s="165">
        <f t="shared" si="1"/>
        <v>0</v>
      </c>
      <c r="AO23" s="165">
        <f t="shared" si="1"/>
        <v>0</v>
      </c>
      <c r="AP23" s="165">
        <f t="shared" si="1"/>
        <v>0</v>
      </c>
      <c r="AQ23" s="165">
        <f t="shared" si="1"/>
        <v>0</v>
      </c>
      <c r="AR23" s="165">
        <f t="shared" si="1"/>
        <v>0</v>
      </c>
      <c r="AS23" s="165">
        <f t="shared" si="1"/>
        <v>0</v>
      </c>
    </row>
    <row r="24" spans="1:45">
      <c r="A24" s="4" t="s">
        <v>17</v>
      </c>
      <c r="B24" s="162">
        <v>569</v>
      </c>
      <c r="C24" s="162">
        <v>765</v>
      </c>
      <c r="D24" s="162">
        <v>770</v>
      </c>
      <c r="E24" s="162">
        <v>732</v>
      </c>
      <c r="F24" s="162">
        <v>687</v>
      </c>
      <c r="G24" s="162">
        <v>677</v>
      </c>
      <c r="H24" s="162">
        <v>624</v>
      </c>
      <c r="I24" s="162">
        <v>601</v>
      </c>
      <c r="J24" s="162">
        <v>584</v>
      </c>
      <c r="K24" s="162">
        <v>566</v>
      </c>
      <c r="L24" s="162">
        <v>548</v>
      </c>
      <c r="M24" s="162">
        <v>534</v>
      </c>
      <c r="N24" s="162">
        <v>521</v>
      </c>
      <c r="O24" s="162">
        <v>510</v>
      </c>
      <c r="P24" s="4" t="s">
        <v>17</v>
      </c>
      <c r="Q24" s="162">
        <v>6</v>
      </c>
      <c r="R24" s="162">
        <v>2</v>
      </c>
      <c r="S24" s="162">
        <v>1</v>
      </c>
      <c r="T24" s="43">
        <v>3</v>
      </c>
      <c r="U24" s="162">
        <v>0</v>
      </c>
      <c r="V24" s="162">
        <v>3</v>
      </c>
      <c r="W24" s="162">
        <v>4</v>
      </c>
      <c r="X24" s="162">
        <v>4</v>
      </c>
      <c r="Y24" s="162">
        <v>4</v>
      </c>
      <c r="Z24" s="162">
        <v>4</v>
      </c>
      <c r="AA24" s="162">
        <v>3</v>
      </c>
      <c r="AB24" s="162">
        <v>2</v>
      </c>
      <c r="AC24" s="162">
        <v>2</v>
      </c>
      <c r="AD24" s="162">
        <v>2</v>
      </c>
      <c r="AE24" s="4" t="s">
        <v>17</v>
      </c>
      <c r="AF24" s="165">
        <f t="shared" si="1"/>
        <v>10.54481546572935</v>
      </c>
      <c r="AG24" s="165">
        <f t="shared" si="1"/>
        <v>2.6143790849673203</v>
      </c>
      <c r="AH24" s="165">
        <f t="shared" si="1"/>
        <v>1.2987012987012987</v>
      </c>
      <c r="AI24" s="165">
        <f t="shared" si="1"/>
        <v>4.0983606557377046</v>
      </c>
      <c r="AJ24" s="165">
        <f t="shared" si="1"/>
        <v>0</v>
      </c>
      <c r="AK24" s="165">
        <f t="shared" si="1"/>
        <v>4.431314623338257</v>
      </c>
      <c r="AL24" s="165">
        <f t="shared" si="1"/>
        <v>6.4102564102564106</v>
      </c>
      <c r="AM24" s="165">
        <f t="shared" si="1"/>
        <v>6.6555740432612316</v>
      </c>
      <c r="AN24" s="165">
        <f t="shared" si="1"/>
        <v>6.8493150684931505</v>
      </c>
      <c r="AO24" s="165">
        <f t="shared" si="1"/>
        <v>7.0671378091872787</v>
      </c>
      <c r="AP24" s="165">
        <f t="shared" si="1"/>
        <v>5.4744525547445253</v>
      </c>
      <c r="AQ24" s="165">
        <f t="shared" si="1"/>
        <v>3.7453183520599249</v>
      </c>
      <c r="AR24" s="165">
        <f t="shared" si="1"/>
        <v>3.8387715930902111</v>
      </c>
      <c r="AS24" s="165">
        <f t="shared" si="1"/>
        <v>3.9215686274509802</v>
      </c>
    </row>
    <row r="25" spans="1:45">
      <c r="A25" s="4" t="s">
        <v>18</v>
      </c>
      <c r="B25" s="162">
        <v>208</v>
      </c>
      <c r="C25" s="162">
        <v>228</v>
      </c>
      <c r="D25" s="162">
        <v>220</v>
      </c>
      <c r="E25" s="162">
        <v>222</v>
      </c>
      <c r="F25" s="162">
        <v>197</v>
      </c>
      <c r="G25" s="162">
        <v>263</v>
      </c>
      <c r="H25" s="162">
        <v>242</v>
      </c>
      <c r="I25" s="162">
        <v>233</v>
      </c>
      <c r="J25" s="162">
        <v>227</v>
      </c>
      <c r="K25" s="162">
        <v>220</v>
      </c>
      <c r="L25" s="162">
        <v>211</v>
      </c>
      <c r="M25" s="162">
        <v>205</v>
      </c>
      <c r="N25" s="162">
        <v>200</v>
      </c>
      <c r="O25" s="162">
        <v>196</v>
      </c>
      <c r="P25" s="4" t="s">
        <v>18</v>
      </c>
      <c r="Q25" s="162">
        <v>0</v>
      </c>
      <c r="R25" s="162">
        <v>1</v>
      </c>
      <c r="S25" s="162">
        <v>1</v>
      </c>
      <c r="T25" s="43">
        <v>0</v>
      </c>
      <c r="U25" s="162">
        <v>1</v>
      </c>
      <c r="V25" s="162">
        <v>0</v>
      </c>
      <c r="W25" s="162">
        <v>0</v>
      </c>
      <c r="X25" s="162">
        <v>0</v>
      </c>
      <c r="Y25" s="162">
        <v>0</v>
      </c>
      <c r="Z25" s="162">
        <v>0</v>
      </c>
      <c r="AA25" s="162">
        <v>0</v>
      </c>
      <c r="AB25" s="162">
        <v>0</v>
      </c>
      <c r="AC25" s="162">
        <v>0</v>
      </c>
      <c r="AD25" s="162">
        <v>0</v>
      </c>
      <c r="AE25" s="4" t="s">
        <v>18</v>
      </c>
      <c r="AF25" s="165">
        <f t="shared" si="1"/>
        <v>0</v>
      </c>
      <c r="AG25" s="165">
        <f t="shared" si="1"/>
        <v>4.3859649122807021</v>
      </c>
      <c r="AH25" s="165">
        <f t="shared" si="1"/>
        <v>4.5454545454545459</v>
      </c>
      <c r="AI25" s="165">
        <f t="shared" si="1"/>
        <v>0</v>
      </c>
      <c r="AJ25" s="165">
        <f t="shared" si="1"/>
        <v>5.0761421319796955</v>
      </c>
      <c r="AK25" s="165">
        <f t="shared" si="1"/>
        <v>0</v>
      </c>
      <c r="AL25" s="165">
        <f t="shared" si="1"/>
        <v>0</v>
      </c>
      <c r="AM25" s="165">
        <f t="shared" si="1"/>
        <v>0</v>
      </c>
      <c r="AN25" s="165">
        <f t="shared" si="1"/>
        <v>0</v>
      </c>
      <c r="AO25" s="165">
        <f t="shared" si="1"/>
        <v>0</v>
      </c>
      <c r="AP25" s="165">
        <f t="shared" si="1"/>
        <v>0</v>
      </c>
      <c r="AQ25" s="165">
        <f t="shared" si="1"/>
        <v>0</v>
      </c>
      <c r="AR25" s="165">
        <f t="shared" si="1"/>
        <v>0</v>
      </c>
      <c r="AS25" s="165">
        <f t="shared" si="1"/>
        <v>0</v>
      </c>
    </row>
    <row r="26" spans="1:45" s="193" customFormat="1">
      <c r="A26" s="189" t="s">
        <v>19</v>
      </c>
      <c r="B26" s="190">
        <v>390</v>
      </c>
      <c r="C26" s="190">
        <v>373</v>
      </c>
      <c r="D26" s="190">
        <v>479</v>
      </c>
      <c r="E26" s="190">
        <v>422</v>
      </c>
      <c r="F26" s="190">
        <v>388</v>
      </c>
      <c r="G26" s="190">
        <v>450</v>
      </c>
      <c r="H26" s="190">
        <v>415</v>
      </c>
      <c r="I26" s="190">
        <v>399</v>
      </c>
      <c r="J26" s="190">
        <v>387</v>
      </c>
      <c r="K26" s="190">
        <v>376</v>
      </c>
      <c r="L26" s="190">
        <v>363</v>
      </c>
      <c r="M26" s="190">
        <v>353</v>
      </c>
      <c r="N26" s="190">
        <v>344</v>
      </c>
      <c r="O26" s="190">
        <v>337</v>
      </c>
      <c r="P26" s="189" t="s">
        <v>19</v>
      </c>
      <c r="Q26" s="190">
        <v>3</v>
      </c>
      <c r="R26" s="190">
        <v>4</v>
      </c>
      <c r="S26" s="190">
        <v>0</v>
      </c>
      <c r="T26" s="198">
        <v>3</v>
      </c>
      <c r="U26" s="190">
        <v>2</v>
      </c>
      <c r="V26" s="190">
        <v>1</v>
      </c>
      <c r="W26" s="190">
        <v>1</v>
      </c>
      <c r="X26" s="190">
        <v>1</v>
      </c>
      <c r="Y26" s="190">
        <v>1</v>
      </c>
      <c r="Z26" s="190">
        <v>1</v>
      </c>
      <c r="AA26" s="190">
        <v>1</v>
      </c>
      <c r="AB26" s="190">
        <v>1</v>
      </c>
      <c r="AC26" s="190">
        <v>1</v>
      </c>
      <c r="AD26" s="190">
        <v>1</v>
      </c>
      <c r="AE26" s="189" t="s">
        <v>19</v>
      </c>
      <c r="AF26" s="191">
        <f t="shared" si="1"/>
        <v>7.6923076923076925</v>
      </c>
      <c r="AG26" s="191">
        <f t="shared" si="1"/>
        <v>10.723860589812332</v>
      </c>
      <c r="AH26" s="191">
        <f t="shared" si="1"/>
        <v>0</v>
      </c>
      <c r="AI26" s="191">
        <f t="shared" si="1"/>
        <v>7.109004739336493</v>
      </c>
      <c r="AJ26" s="191">
        <f t="shared" si="1"/>
        <v>5.1546391752577323</v>
      </c>
      <c r="AK26" s="191">
        <f t="shared" si="1"/>
        <v>2.2222222222222223</v>
      </c>
      <c r="AL26" s="191">
        <f t="shared" si="1"/>
        <v>2.4096385542168677</v>
      </c>
      <c r="AM26" s="191">
        <f t="shared" si="1"/>
        <v>2.5062656641604009</v>
      </c>
      <c r="AN26" s="191">
        <f t="shared" si="1"/>
        <v>2.5839793281653747</v>
      </c>
      <c r="AO26" s="191">
        <f t="shared" si="1"/>
        <v>2.6595744680851063</v>
      </c>
      <c r="AP26" s="191">
        <f t="shared" si="1"/>
        <v>2.7548209366391183</v>
      </c>
      <c r="AQ26" s="191">
        <f t="shared" si="1"/>
        <v>2.8328611898016995</v>
      </c>
      <c r="AR26" s="191">
        <f t="shared" si="1"/>
        <v>2.9069767441860463</v>
      </c>
      <c r="AS26" s="191">
        <f t="shared" si="1"/>
        <v>2.9673590504451037</v>
      </c>
    </row>
    <row r="27" spans="1:45">
      <c r="A27" s="4" t="s">
        <v>20</v>
      </c>
      <c r="B27" s="162">
        <v>315</v>
      </c>
      <c r="C27" s="162">
        <v>400</v>
      </c>
      <c r="D27" s="162">
        <v>360</v>
      </c>
      <c r="E27" s="162">
        <v>338</v>
      </c>
      <c r="F27" s="162">
        <v>347</v>
      </c>
      <c r="G27" s="162">
        <v>300</v>
      </c>
      <c r="H27" s="162">
        <v>277</v>
      </c>
      <c r="I27" s="162">
        <v>265</v>
      </c>
      <c r="J27" s="162">
        <v>258</v>
      </c>
      <c r="K27" s="162">
        <v>251</v>
      </c>
      <c r="L27" s="162">
        <v>242</v>
      </c>
      <c r="M27" s="162">
        <v>235</v>
      </c>
      <c r="N27" s="162">
        <v>228</v>
      </c>
      <c r="O27" s="162">
        <v>223</v>
      </c>
      <c r="P27" s="4" t="s">
        <v>20</v>
      </c>
      <c r="Q27" s="162">
        <v>2</v>
      </c>
      <c r="R27" s="162">
        <v>2</v>
      </c>
      <c r="S27" s="162">
        <v>1</v>
      </c>
      <c r="T27" s="43">
        <v>0</v>
      </c>
      <c r="U27" s="162">
        <v>0</v>
      </c>
      <c r="V27" s="162">
        <v>1</v>
      </c>
      <c r="W27" s="162">
        <v>1</v>
      </c>
      <c r="X27" s="162">
        <v>1</v>
      </c>
      <c r="Y27" s="162">
        <v>1</v>
      </c>
      <c r="Z27" s="162">
        <v>1</v>
      </c>
      <c r="AA27" s="162">
        <v>1</v>
      </c>
      <c r="AB27" s="162">
        <v>1</v>
      </c>
      <c r="AC27" s="162">
        <v>1</v>
      </c>
      <c r="AD27" s="162">
        <v>1</v>
      </c>
      <c r="AE27" s="4" t="s">
        <v>20</v>
      </c>
      <c r="AF27" s="165">
        <f t="shared" si="1"/>
        <v>6.3492063492063489</v>
      </c>
      <c r="AG27" s="165">
        <f t="shared" si="1"/>
        <v>5</v>
      </c>
      <c r="AH27" s="165">
        <f t="shared" si="1"/>
        <v>2.7777777777777777</v>
      </c>
      <c r="AI27" s="165">
        <f t="shared" si="1"/>
        <v>0</v>
      </c>
      <c r="AJ27" s="165">
        <f t="shared" si="1"/>
        <v>0</v>
      </c>
      <c r="AK27" s="165">
        <f t="shared" si="1"/>
        <v>3.3333333333333335</v>
      </c>
      <c r="AL27" s="165">
        <f t="shared" si="1"/>
        <v>3.6101083032490973</v>
      </c>
      <c r="AM27" s="165">
        <f t="shared" si="1"/>
        <v>3.7735849056603774</v>
      </c>
      <c r="AN27" s="165">
        <f t="shared" si="1"/>
        <v>3.8759689922480618</v>
      </c>
      <c r="AO27" s="165">
        <f t="shared" si="1"/>
        <v>3.9840637450199203</v>
      </c>
      <c r="AP27" s="165">
        <f t="shared" si="1"/>
        <v>4.1322314049586772</v>
      </c>
      <c r="AQ27" s="165">
        <f t="shared" si="1"/>
        <v>4.2553191489361701</v>
      </c>
      <c r="AR27" s="165">
        <f t="shared" si="1"/>
        <v>4.3859649122807021</v>
      </c>
      <c r="AS27" s="165">
        <f t="shared" si="1"/>
        <v>4.4843049327354256</v>
      </c>
    </row>
    <row r="28" spans="1:45">
      <c r="A28" s="4" t="s">
        <v>283</v>
      </c>
      <c r="B28" s="162"/>
      <c r="C28" s="162">
        <v>339</v>
      </c>
      <c r="D28" s="162">
        <v>336</v>
      </c>
      <c r="E28" s="162">
        <v>296</v>
      </c>
      <c r="F28" s="162">
        <v>365</v>
      </c>
      <c r="G28" s="162">
        <v>275</v>
      </c>
      <c r="H28" s="162">
        <v>254</v>
      </c>
      <c r="I28" s="162">
        <v>243</v>
      </c>
      <c r="J28" s="162">
        <v>236</v>
      </c>
      <c r="K28" s="162">
        <v>228</v>
      </c>
      <c r="L28" s="162">
        <v>220</v>
      </c>
      <c r="M28" s="162">
        <v>214</v>
      </c>
      <c r="N28" s="162">
        <v>209</v>
      </c>
      <c r="O28" s="162">
        <v>204</v>
      </c>
      <c r="P28" s="4" t="s">
        <v>283</v>
      </c>
      <c r="Q28" s="162"/>
      <c r="R28" s="162">
        <v>1</v>
      </c>
      <c r="S28" s="162">
        <v>0</v>
      </c>
      <c r="T28" s="43">
        <v>3</v>
      </c>
      <c r="U28" s="162">
        <v>1</v>
      </c>
      <c r="V28" s="162">
        <v>1</v>
      </c>
      <c r="W28" s="162">
        <v>1</v>
      </c>
      <c r="X28" s="162">
        <v>1</v>
      </c>
      <c r="Y28" s="162">
        <v>1</v>
      </c>
      <c r="Z28" s="162">
        <v>1</v>
      </c>
      <c r="AA28" s="162">
        <v>1</v>
      </c>
      <c r="AB28" s="162">
        <v>1</v>
      </c>
      <c r="AC28" s="162">
        <v>1</v>
      </c>
      <c r="AD28" s="162">
        <v>1</v>
      </c>
      <c r="AE28" s="4" t="s">
        <v>283</v>
      </c>
      <c r="AF28" s="165"/>
      <c r="AG28" s="165">
        <f t="shared" si="1"/>
        <v>2.9498525073746311</v>
      </c>
      <c r="AH28" s="165">
        <f t="shared" si="1"/>
        <v>0</v>
      </c>
      <c r="AI28" s="165">
        <f t="shared" si="1"/>
        <v>10.135135135135135</v>
      </c>
      <c r="AJ28" s="165">
        <f t="shared" si="1"/>
        <v>2.7397260273972601</v>
      </c>
      <c r="AK28" s="165">
        <f t="shared" si="1"/>
        <v>3.6363636363636362</v>
      </c>
      <c r="AL28" s="165">
        <f t="shared" si="1"/>
        <v>3.9370078740157481</v>
      </c>
      <c r="AM28" s="165">
        <f t="shared" si="1"/>
        <v>4.1152263374485596</v>
      </c>
      <c r="AN28" s="165">
        <f t="shared" si="1"/>
        <v>4.2372881355932206</v>
      </c>
      <c r="AO28" s="165">
        <f t="shared" si="1"/>
        <v>4.3859649122807021</v>
      </c>
      <c r="AP28" s="165">
        <f t="shared" si="1"/>
        <v>4.5454545454545459</v>
      </c>
      <c r="AQ28" s="165">
        <f t="shared" si="1"/>
        <v>4.6728971962616823</v>
      </c>
      <c r="AR28" s="165">
        <f t="shared" si="1"/>
        <v>4.7846889952153111</v>
      </c>
      <c r="AS28" s="165">
        <f t="shared" si="1"/>
        <v>4.9019607843137258</v>
      </c>
    </row>
    <row r="29" spans="1:45" s="71" customFormat="1" ht="14.25" customHeight="1">
      <c r="A29" s="6" t="s">
        <v>284</v>
      </c>
      <c r="B29" s="188">
        <f t="shared" ref="B29:O29" si="2">SUM(B7:B28)</f>
        <v>8229</v>
      </c>
      <c r="C29" s="188">
        <f t="shared" si="2"/>
        <v>9407</v>
      </c>
      <c r="D29" s="188">
        <f t="shared" si="2"/>
        <v>9589</v>
      </c>
      <c r="E29" s="188">
        <f t="shared" si="2"/>
        <v>9013</v>
      </c>
      <c r="F29" s="188">
        <f t="shared" si="2"/>
        <v>8881</v>
      </c>
      <c r="G29" s="188">
        <f t="shared" si="2"/>
        <v>8793</v>
      </c>
      <c r="H29" s="188">
        <f t="shared" si="2"/>
        <v>8092</v>
      </c>
      <c r="I29" s="188">
        <f t="shared" si="2"/>
        <v>7804</v>
      </c>
      <c r="J29" s="188">
        <f t="shared" si="2"/>
        <v>7582</v>
      </c>
      <c r="K29" s="188">
        <f t="shared" si="2"/>
        <v>7355</v>
      </c>
      <c r="L29" s="188">
        <f t="shared" si="2"/>
        <v>7166</v>
      </c>
      <c r="M29" s="188">
        <f t="shared" si="2"/>
        <v>6986</v>
      </c>
      <c r="N29" s="188">
        <f t="shared" si="2"/>
        <v>6820</v>
      </c>
      <c r="O29" s="188">
        <f t="shared" si="2"/>
        <v>6688</v>
      </c>
      <c r="P29" s="6" t="s">
        <v>284</v>
      </c>
      <c r="Q29" s="188">
        <f t="shared" ref="Q29:AD29" si="3">SUM(Q7:Q28)</f>
        <v>37</v>
      </c>
      <c r="R29" s="188">
        <f t="shared" si="3"/>
        <v>34</v>
      </c>
      <c r="S29" s="188">
        <f t="shared" si="3"/>
        <v>31</v>
      </c>
      <c r="T29" s="187">
        <f t="shared" si="3"/>
        <v>21</v>
      </c>
      <c r="U29" s="188">
        <f t="shared" si="3"/>
        <v>27</v>
      </c>
      <c r="V29" s="188">
        <f t="shared" si="3"/>
        <v>35</v>
      </c>
      <c r="W29" s="188">
        <f t="shared" si="3"/>
        <v>31</v>
      </c>
      <c r="X29" s="188">
        <f t="shared" si="3"/>
        <v>30</v>
      </c>
      <c r="Y29" s="188">
        <f t="shared" si="3"/>
        <v>28</v>
      </c>
      <c r="Z29" s="188">
        <f t="shared" si="3"/>
        <v>27</v>
      </c>
      <c r="AA29" s="188">
        <f t="shared" si="3"/>
        <v>26</v>
      </c>
      <c r="AB29" s="188">
        <f t="shared" si="3"/>
        <v>25</v>
      </c>
      <c r="AC29" s="188">
        <f t="shared" si="3"/>
        <v>24</v>
      </c>
      <c r="AD29" s="188">
        <f t="shared" si="3"/>
        <v>24</v>
      </c>
      <c r="AE29" s="6" t="s">
        <v>284</v>
      </c>
      <c r="AF29" s="194">
        <f t="shared" si="1"/>
        <v>4.4962935958196626</v>
      </c>
      <c r="AG29" s="194">
        <f t="shared" si="1"/>
        <v>3.6143297544381845</v>
      </c>
      <c r="AH29" s="194">
        <f t="shared" si="1"/>
        <v>3.232870998018563</v>
      </c>
      <c r="AI29" s="194">
        <f t="shared" si="1"/>
        <v>2.3299678242538557</v>
      </c>
      <c r="AJ29" s="194">
        <f t="shared" si="1"/>
        <v>3.0401981758810943</v>
      </c>
      <c r="AK29" s="194">
        <f t="shared" si="1"/>
        <v>3.9804389855566926</v>
      </c>
      <c r="AL29" s="194">
        <f t="shared" si="1"/>
        <v>3.8309441423628274</v>
      </c>
      <c r="AM29" s="165">
        <f t="shared" si="1"/>
        <v>3.8441824705279344</v>
      </c>
      <c r="AN29" s="165">
        <f t="shared" si="1"/>
        <v>3.6929570034291745</v>
      </c>
      <c r="AO29" s="165">
        <f t="shared" si="1"/>
        <v>3.6709721278042147</v>
      </c>
      <c r="AP29" s="165">
        <f t="shared" si="1"/>
        <v>3.6282444878593356</v>
      </c>
      <c r="AQ29" s="165">
        <f t="shared" si="1"/>
        <v>3.5785857429144001</v>
      </c>
      <c r="AR29" s="165">
        <f t="shared" si="1"/>
        <v>3.5190615835777126</v>
      </c>
      <c r="AS29" s="165">
        <f t="shared" si="1"/>
        <v>3.5885167464114831</v>
      </c>
    </row>
    <row r="30" spans="1:45" ht="14.25" customHeight="1">
      <c r="A30" s="4" t="s">
        <v>285</v>
      </c>
      <c r="B30" s="162">
        <v>1190</v>
      </c>
      <c r="C30" s="162">
        <v>1277</v>
      </c>
      <c r="D30" s="162">
        <v>1410</v>
      </c>
      <c r="E30" s="162">
        <v>1574</v>
      </c>
      <c r="F30" s="162">
        <v>1586</v>
      </c>
      <c r="G30" s="162">
        <v>1782</v>
      </c>
      <c r="H30" s="162">
        <v>1639</v>
      </c>
      <c r="I30" s="162">
        <v>1578</v>
      </c>
      <c r="J30" s="162">
        <v>1531</v>
      </c>
      <c r="K30" s="162">
        <v>1485</v>
      </c>
      <c r="L30" s="162">
        <v>1441</v>
      </c>
      <c r="M30" s="162">
        <v>1404</v>
      </c>
      <c r="N30" s="162">
        <v>1372</v>
      </c>
      <c r="O30" s="162">
        <v>1344</v>
      </c>
      <c r="P30" s="4" t="s">
        <v>285</v>
      </c>
      <c r="Q30" s="162">
        <v>2</v>
      </c>
      <c r="R30" s="162">
        <v>1</v>
      </c>
      <c r="S30" s="162">
        <v>1</v>
      </c>
      <c r="T30" s="43">
        <v>2</v>
      </c>
      <c r="U30" s="162">
        <v>2</v>
      </c>
      <c r="V30" s="162">
        <v>1</v>
      </c>
      <c r="W30" s="162">
        <v>3</v>
      </c>
      <c r="X30" s="162">
        <v>2</v>
      </c>
      <c r="Y30" s="162">
        <v>2</v>
      </c>
      <c r="Z30" s="162">
        <v>2</v>
      </c>
      <c r="AA30" s="162">
        <v>2</v>
      </c>
      <c r="AB30" s="162">
        <v>2</v>
      </c>
      <c r="AC30" s="162">
        <v>2</v>
      </c>
      <c r="AD30" s="162">
        <v>2</v>
      </c>
      <c r="AE30" s="4" t="s">
        <v>285</v>
      </c>
      <c r="AF30" s="165">
        <f t="shared" si="1"/>
        <v>1.680672268907563</v>
      </c>
      <c r="AG30" s="165">
        <f t="shared" si="1"/>
        <v>0.78308535630383713</v>
      </c>
      <c r="AH30" s="165">
        <f t="shared" si="1"/>
        <v>0.70921985815602839</v>
      </c>
      <c r="AI30" s="165">
        <f t="shared" si="1"/>
        <v>1.2706480304955527</v>
      </c>
      <c r="AJ30" s="165">
        <f t="shared" si="1"/>
        <v>1.2610340479192939</v>
      </c>
      <c r="AK30" s="165">
        <f t="shared" si="1"/>
        <v>0.5611672278338945</v>
      </c>
      <c r="AL30" s="165">
        <f t="shared" si="1"/>
        <v>1.8303843807199511</v>
      </c>
      <c r="AM30" s="165">
        <f t="shared" si="1"/>
        <v>1.267427122940431</v>
      </c>
      <c r="AN30" s="165">
        <f t="shared" si="1"/>
        <v>1.3063357282821686</v>
      </c>
      <c r="AO30" s="165">
        <f t="shared" si="1"/>
        <v>1.3468013468013469</v>
      </c>
      <c r="AP30" s="165">
        <f t="shared" si="1"/>
        <v>1.3879250520471895</v>
      </c>
      <c r="AQ30" s="165">
        <f t="shared" si="1"/>
        <v>1.4245014245014245</v>
      </c>
      <c r="AR30" s="165">
        <f t="shared" si="1"/>
        <v>1.4577259475218658</v>
      </c>
      <c r="AS30" s="165">
        <f t="shared" si="1"/>
        <v>1.4880952380952381</v>
      </c>
    </row>
    <row r="31" spans="1:45" s="193" customFormat="1" ht="14.25" customHeight="1">
      <c r="A31" s="189" t="s">
        <v>286</v>
      </c>
      <c r="B31" s="190">
        <v>1241</v>
      </c>
      <c r="C31" s="190">
        <v>1345</v>
      </c>
      <c r="D31" s="190">
        <v>1452</v>
      </c>
      <c r="E31" s="190">
        <v>1376</v>
      </c>
      <c r="F31" s="190">
        <v>1526</v>
      </c>
      <c r="G31" s="190">
        <v>1570</v>
      </c>
      <c r="H31" s="190">
        <v>1446</v>
      </c>
      <c r="I31" s="190">
        <v>1390</v>
      </c>
      <c r="J31" s="190">
        <v>1349</v>
      </c>
      <c r="K31" s="190">
        <v>1308</v>
      </c>
      <c r="L31" s="190">
        <v>1269</v>
      </c>
      <c r="M31" s="190">
        <v>1237</v>
      </c>
      <c r="N31" s="190">
        <v>1208</v>
      </c>
      <c r="O31" s="190">
        <v>1183</v>
      </c>
      <c r="P31" s="189" t="s">
        <v>286</v>
      </c>
      <c r="Q31" s="190">
        <v>3</v>
      </c>
      <c r="R31" s="190">
        <v>3</v>
      </c>
      <c r="S31" s="190">
        <v>4</v>
      </c>
      <c r="T31" s="198">
        <v>0</v>
      </c>
      <c r="U31" s="190">
        <v>1</v>
      </c>
      <c r="V31" s="190">
        <v>3</v>
      </c>
      <c r="W31" s="190">
        <v>2</v>
      </c>
      <c r="X31" s="190">
        <v>2</v>
      </c>
      <c r="Y31" s="190">
        <v>2</v>
      </c>
      <c r="Z31" s="190">
        <v>2</v>
      </c>
      <c r="AA31" s="190">
        <v>2</v>
      </c>
      <c r="AB31" s="190">
        <v>2</v>
      </c>
      <c r="AC31" s="190">
        <v>2</v>
      </c>
      <c r="AD31" s="190">
        <v>1</v>
      </c>
      <c r="AE31" s="189" t="s">
        <v>286</v>
      </c>
      <c r="AF31" s="191">
        <f t="shared" si="1"/>
        <v>2.4174053182917001</v>
      </c>
      <c r="AG31" s="191">
        <f t="shared" si="1"/>
        <v>2.2304832713754648</v>
      </c>
      <c r="AH31" s="191">
        <f t="shared" si="1"/>
        <v>2.7548209366391183</v>
      </c>
      <c r="AI31" s="191">
        <f t="shared" si="1"/>
        <v>0</v>
      </c>
      <c r="AJ31" s="191">
        <f t="shared" si="1"/>
        <v>0.65530799475753609</v>
      </c>
      <c r="AK31" s="191">
        <f t="shared" si="1"/>
        <v>1.910828025477707</v>
      </c>
      <c r="AL31" s="191">
        <f t="shared" si="1"/>
        <v>1.3831258644536653</v>
      </c>
      <c r="AM31" s="191">
        <f t="shared" si="1"/>
        <v>1.4388489208633093</v>
      </c>
      <c r="AN31" s="191">
        <f t="shared" si="1"/>
        <v>1.4825796886582654</v>
      </c>
      <c r="AO31" s="191">
        <f t="shared" si="1"/>
        <v>1.5290519877675841</v>
      </c>
      <c r="AP31" s="191">
        <f t="shared" si="1"/>
        <v>1.5760441292356187</v>
      </c>
      <c r="AQ31" s="191">
        <f t="shared" si="1"/>
        <v>1.6168148746968471</v>
      </c>
      <c r="AR31" s="191">
        <f t="shared" si="1"/>
        <v>1.6556291390728477</v>
      </c>
      <c r="AS31" s="191">
        <f t="shared" si="1"/>
        <v>0.84530853761622993</v>
      </c>
    </row>
    <row r="32" spans="1:45" s="193" customFormat="1" ht="14.25" customHeight="1">
      <c r="A32" s="189" t="s">
        <v>287</v>
      </c>
      <c r="B32" s="190">
        <v>1039</v>
      </c>
      <c r="C32" s="190">
        <v>1045</v>
      </c>
      <c r="D32" s="190">
        <v>1155</v>
      </c>
      <c r="E32" s="190">
        <v>1143</v>
      </c>
      <c r="F32" s="190">
        <v>1137</v>
      </c>
      <c r="G32" s="190">
        <v>1217</v>
      </c>
      <c r="H32" s="190">
        <v>1120</v>
      </c>
      <c r="I32" s="190">
        <v>1077</v>
      </c>
      <c r="J32" s="190">
        <v>1045</v>
      </c>
      <c r="K32" s="190">
        <v>1013</v>
      </c>
      <c r="L32" s="190">
        <v>982</v>
      </c>
      <c r="M32" s="190">
        <v>957</v>
      </c>
      <c r="N32" s="190">
        <v>953</v>
      </c>
      <c r="O32" s="190">
        <v>933</v>
      </c>
      <c r="P32" s="189" t="s">
        <v>287</v>
      </c>
      <c r="Q32" s="190">
        <v>4</v>
      </c>
      <c r="R32" s="190">
        <v>3</v>
      </c>
      <c r="S32" s="190">
        <v>3</v>
      </c>
      <c r="T32" s="198">
        <v>4</v>
      </c>
      <c r="U32" s="190">
        <v>0</v>
      </c>
      <c r="V32" s="190">
        <v>1</v>
      </c>
      <c r="W32" s="190">
        <v>1</v>
      </c>
      <c r="X32" s="190">
        <v>1</v>
      </c>
      <c r="Y32" s="190">
        <v>1</v>
      </c>
      <c r="Z32" s="190">
        <v>1</v>
      </c>
      <c r="AA32" s="190">
        <v>1</v>
      </c>
      <c r="AB32" s="190">
        <v>1</v>
      </c>
      <c r="AC32" s="190">
        <v>1</v>
      </c>
      <c r="AD32" s="190">
        <v>1</v>
      </c>
      <c r="AE32" s="189" t="s">
        <v>287</v>
      </c>
      <c r="AF32" s="191">
        <f t="shared" si="1"/>
        <v>3.8498556304138596</v>
      </c>
      <c r="AG32" s="191">
        <f t="shared" si="1"/>
        <v>2.8708133971291865</v>
      </c>
      <c r="AH32" s="191">
        <f t="shared" si="1"/>
        <v>2.5974025974025974</v>
      </c>
      <c r="AI32" s="191">
        <f t="shared" si="1"/>
        <v>3.499562554680665</v>
      </c>
      <c r="AJ32" s="191">
        <f t="shared" si="1"/>
        <v>0</v>
      </c>
      <c r="AK32" s="191">
        <f t="shared" si="1"/>
        <v>0.82169268693508624</v>
      </c>
      <c r="AL32" s="191">
        <f t="shared" si="1"/>
        <v>0.8928571428571429</v>
      </c>
      <c r="AM32" s="191">
        <f t="shared" si="1"/>
        <v>0.92850510677808729</v>
      </c>
      <c r="AN32" s="191">
        <f t="shared" si="1"/>
        <v>0.9569377990430622</v>
      </c>
      <c r="AO32" s="191">
        <f t="shared" si="1"/>
        <v>0.98716683119447191</v>
      </c>
      <c r="AP32" s="191">
        <f t="shared" si="1"/>
        <v>1.0183299389002036</v>
      </c>
      <c r="AQ32" s="191">
        <f t="shared" si="1"/>
        <v>1.044932079414838</v>
      </c>
      <c r="AR32" s="191">
        <f t="shared" si="1"/>
        <v>1.0493179433368311</v>
      </c>
      <c r="AS32" s="191">
        <f t="shared" si="1"/>
        <v>1.0718113612004287</v>
      </c>
    </row>
    <row r="33" spans="1:45" ht="14.25" customHeight="1">
      <c r="A33" s="4" t="s">
        <v>288</v>
      </c>
      <c r="B33" s="162">
        <v>719</v>
      </c>
      <c r="C33" s="162">
        <v>699</v>
      </c>
      <c r="D33" s="162">
        <v>722</v>
      </c>
      <c r="E33" s="162">
        <v>735</v>
      </c>
      <c r="F33" s="162">
        <v>732</v>
      </c>
      <c r="G33" s="162">
        <v>742</v>
      </c>
      <c r="H33" s="162">
        <v>683</v>
      </c>
      <c r="I33" s="162">
        <v>656</v>
      </c>
      <c r="J33" s="162">
        <v>636</v>
      </c>
      <c r="K33" s="162">
        <v>616</v>
      </c>
      <c r="L33" s="162">
        <v>596</v>
      </c>
      <c r="M33" s="162">
        <v>581</v>
      </c>
      <c r="N33" s="162">
        <v>567</v>
      </c>
      <c r="O33" s="162">
        <v>555</v>
      </c>
      <c r="P33" s="4" t="s">
        <v>288</v>
      </c>
      <c r="Q33" s="162">
        <v>0</v>
      </c>
      <c r="R33" s="162">
        <v>1</v>
      </c>
      <c r="S33" s="162">
        <v>2</v>
      </c>
      <c r="T33" s="43">
        <v>1</v>
      </c>
      <c r="U33" s="162">
        <v>1</v>
      </c>
      <c r="V33" s="162">
        <v>2</v>
      </c>
      <c r="W33" s="162">
        <v>2</v>
      </c>
      <c r="X33" s="162">
        <v>2</v>
      </c>
      <c r="Y33" s="162">
        <v>2</v>
      </c>
      <c r="Z33" s="162">
        <v>2</v>
      </c>
      <c r="AA33" s="162">
        <v>1</v>
      </c>
      <c r="AB33" s="162">
        <v>1</v>
      </c>
      <c r="AC33" s="162">
        <v>1</v>
      </c>
      <c r="AD33" s="162">
        <v>1</v>
      </c>
      <c r="AE33" s="4" t="s">
        <v>288</v>
      </c>
      <c r="AF33" s="165">
        <f t="shared" si="1"/>
        <v>0</v>
      </c>
      <c r="AG33" s="165">
        <f t="shared" si="1"/>
        <v>1.4306151645207439</v>
      </c>
      <c r="AH33" s="165">
        <f t="shared" si="1"/>
        <v>2.770083102493075</v>
      </c>
      <c r="AI33" s="165">
        <f t="shared" si="1"/>
        <v>1.3605442176870748</v>
      </c>
      <c r="AJ33" s="165">
        <f t="shared" si="1"/>
        <v>1.3661202185792349</v>
      </c>
      <c r="AK33" s="165">
        <f t="shared" si="1"/>
        <v>2.6954177897574123</v>
      </c>
      <c r="AL33" s="165">
        <f t="shared" si="1"/>
        <v>2.9282576866764276</v>
      </c>
      <c r="AM33" s="165">
        <f t="shared" si="1"/>
        <v>3.0487804878048781</v>
      </c>
      <c r="AN33" s="165">
        <f t="shared" si="1"/>
        <v>3.1446540880503147</v>
      </c>
      <c r="AO33" s="165">
        <f t="shared" si="1"/>
        <v>3.2467532467532467</v>
      </c>
      <c r="AP33" s="165">
        <f t="shared" si="1"/>
        <v>1.6778523489932886</v>
      </c>
      <c r="AQ33" s="165">
        <f t="shared" si="1"/>
        <v>1.7211703958691911</v>
      </c>
      <c r="AR33" s="165">
        <f t="shared" si="1"/>
        <v>1.7636684303350969</v>
      </c>
      <c r="AS33" s="165">
        <f t="shared" si="1"/>
        <v>1.8018018018018018</v>
      </c>
    </row>
    <row r="34" spans="1:45" ht="14.25" customHeight="1">
      <c r="A34" s="4" t="s">
        <v>289</v>
      </c>
      <c r="B34" s="162">
        <v>592</v>
      </c>
      <c r="C34" s="162">
        <v>607</v>
      </c>
      <c r="D34" s="162">
        <v>647</v>
      </c>
      <c r="E34" s="162">
        <v>669</v>
      </c>
      <c r="F34" s="162">
        <v>685</v>
      </c>
      <c r="G34" s="162">
        <v>745</v>
      </c>
      <c r="H34" s="162">
        <v>686</v>
      </c>
      <c r="I34" s="162">
        <v>659</v>
      </c>
      <c r="J34" s="162">
        <v>639</v>
      </c>
      <c r="K34" s="162">
        <v>619</v>
      </c>
      <c r="L34" s="162">
        <v>599</v>
      </c>
      <c r="M34" s="162">
        <v>584</v>
      </c>
      <c r="N34" s="162">
        <v>570</v>
      </c>
      <c r="O34" s="162">
        <v>558</v>
      </c>
      <c r="P34" s="4" t="s">
        <v>289</v>
      </c>
      <c r="Q34" s="162">
        <v>2</v>
      </c>
      <c r="R34" s="162">
        <v>1</v>
      </c>
      <c r="S34" s="162">
        <v>0</v>
      </c>
      <c r="T34" s="43">
        <v>2</v>
      </c>
      <c r="U34" s="162">
        <v>0</v>
      </c>
      <c r="V34" s="162">
        <v>0</v>
      </c>
      <c r="W34" s="162">
        <v>0</v>
      </c>
      <c r="X34" s="162">
        <v>0</v>
      </c>
      <c r="Y34" s="162">
        <v>0</v>
      </c>
      <c r="Z34" s="162">
        <v>0</v>
      </c>
      <c r="AA34" s="162">
        <v>0</v>
      </c>
      <c r="AB34" s="162">
        <v>0</v>
      </c>
      <c r="AC34" s="162">
        <v>0</v>
      </c>
      <c r="AD34" s="162">
        <v>0</v>
      </c>
      <c r="AE34" s="4" t="s">
        <v>289</v>
      </c>
      <c r="AF34" s="165">
        <f t="shared" si="1"/>
        <v>3.3783783783783785</v>
      </c>
      <c r="AG34" s="165">
        <f t="shared" si="1"/>
        <v>1.6474464579901154</v>
      </c>
      <c r="AH34" s="165">
        <f t="shared" si="1"/>
        <v>0</v>
      </c>
      <c r="AI34" s="165">
        <f t="shared" si="1"/>
        <v>2.9895366218236172</v>
      </c>
      <c r="AJ34" s="165">
        <f t="shared" si="1"/>
        <v>0</v>
      </c>
      <c r="AK34" s="165">
        <f t="shared" si="1"/>
        <v>0</v>
      </c>
      <c r="AL34" s="165">
        <f t="shared" si="1"/>
        <v>0</v>
      </c>
      <c r="AM34" s="165">
        <f t="shared" si="1"/>
        <v>0</v>
      </c>
      <c r="AN34" s="165">
        <f t="shared" si="1"/>
        <v>0</v>
      </c>
      <c r="AO34" s="165">
        <f t="shared" si="1"/>
        <v>0</v>
      </c>
      <c r="AP34" s="165">
        <f t="shared" si="1"/>
        <v>0</v>
      </c>
      <c r="AQ34" s="165">
        <f t="shared" si="1"/>
        <v>0</v>
      </c>
      <c r="AR34" s="165">
        <f t="shared" si="1"/>
        <v>0</v>
      </c>
      <c r="AS34" s="165">
        <f t="shared" si="1"/>
        <v>0</v>
      </c>
    </row>
    <row r="35" spans="1:45" ht="14.25" customHeight="1">
      <c r="A35" s="4" t="s">
        <v>290</v>
      </c>
      <c r="B35" s="162">
        <v>1550</v>
      </c>
      <c r="C35" s="162">
        <v>1649</v>
      </c>
      <c r="D35" s="162">
        <v>1759</v>
      </c>
      <c r="E35" s="162">
        <v>1785</v>
      </c>
      <c r="F35" s="162">
        <v>1690</v>
      </c>
      <c r="G35" s="162">
        <v>1807</v>
      </c>
      <c r="H35" s="162">
        <v>1663</v>
      </c>
      <c r="I35" s="162">
        <v>1600</v>
      </c>
      <c r="J35" s="162">
        <v>1552</v>
      </c>
      <c r="K35" s="162">
        <v>1505</v>
      </c>
      <c r="L35" s="162">
        <v>1460</v>
      </c>
      <c r="M35" s="162">
        <v>1423</v>
      </c>
      <c r="N35" s="162">
        <v>1390</v>
      </c>
      <c r="O35" s="162">
        <v>1362</v>
      </c>
      <c r="P35" s="4" t="s">
        <v>290</v>
      </c>
      <c r="Q35" s="162">
        <v>2</v>
      </c>
      <c r="R35" s="162">
        <v>3</v>
      </c>
      <c r="S35" s="162">
        <v>3</v>
      </c>
      <c r="T35" s="43">
        <v>3</v>
      </c>
      <c r="U35" s="162">
        <v>3</v>
      </c>
      <c r="V35" s="162">
        <v>4</v>
      </c>
      <c r="W35" s="162">
        <v>3</v>
      </c>
      <c r="X35" s="162">
        <v>3</v>
      </c>
      <c r="Y35" s="162">
        <v>3</v>
      </c>
      <c r="Z35" s="162">
        <v>3</v>
      </c>
      <c r="AA35" s="162">
        <v>3</v>
      </c>
      <c r="AB35" s="162">
        <v>3</v>
      </c>
      <c r="AC35" s="162">
        <v>2</v>
      </c>
      <c r="AD35" s="162">
        <v>2</v>
      </c>
      <c r="AE35" s="4" t="s">
        <v>290</v>
      </c>
      <c r="AF35" s="165">
        <f t="shared" si="1"/>
        <v>1.2903225806451613</v>
      </c>
      <c r="AG35" s="165">
        <f t="shared" si="1"/>
        <v>1.8192844147968465</v>
      </c>
      <c r="AH35" s="165">
        <f t="shared" si="1"/>
        <v>1.7055144968732234</v>
      </c>
      <c r="AI35" s="165">
        <f t="shared" si="1"/>
        <v>1.680672268907563</v>
      </c>
      <c r="AJ35" s="165">
        <f t="shared" si="1"/>
        <v>1.7751479289940828</v>
      </c>
      <c r="AK35" s="165">
        <f t="shared" si="1"/>
        <v>2.2136137244050915</v>
      </c>
      <c r="AL35" s="165">
        <f t="shared" si="1"/>
        <v>1.803968731208659</v>
      </c>
      <c r="AM35" s="165">
        <f t="shared" si="1"/>
        <v>1.875</v>
      </c>
      <c r="AN35" s="165">
        <f t="shared" si="1"/>
        <v>1.9329896907216495</v>
      </c>
      <c r="AO35" s="165">
        <f t="shared" si="1"/>
        <v>1.9933554817275747</v>
      </c>
      <c r="AP35" s="165">
        <f t="shared" si="1"/>
        <v>2.0547945205479454</v>
      </c>
      <c r="AQ35" s="165">
        <f t="shared" si="1"/>
        <v>2.1082220660576247</v>
      </c>
      <c r="AR35" s="165">
        <f t="shared" si="1"/>
        <v>1.4388489208633093</v>
      </c>
      <c r="AS35" s="165">
        <f t="shared" si="1"/>
        <v>1.4684287812041117</v>
      </c>
    </row>
    <row r="36" spans="1:45" s="71" customFormat="1">
      <c r="A36" s="6" t="s">
        <v>291</v>
      </c>
      <c r="B36" s="188">
        <f t="shared" ref="B36:O36" si="4">SUM(B30:B35)</f>
        <v>6331</v>
      </c>
      <c r="C36" s="188">
        <f t="shared" si="4"/>
        <v>6622</v>
      </c>
      <c r="D36" s="188">
        <f t="shared" si="4"/>
        <v>7145</v>
      </c>
      <c r="E36" s="188">
        <f t="shared" si="4"/>
        <v>7282</v>
      </c>
      <c r="F36" s="188">
        <f t="shared" si="4"/>
        <v>7356</v>
      </c>
      <c r="G36" s="188">
        <f t="shared" si="4"/>
        <v>7863</v>
      </c>
      <c r="H36" s="188">
        <f t="shared" si="4"/>
        <v>7237</v>
      </c>
      <c r="I36" s="188">
        <f t="shared" si="4"/>
        <v>6960</v>
      </c>
      <c r="J36" s="188">
        <f t="shared" si="4"/>
        <v>6752</v>
      </c>
      <c r="K36" s="188">
        <f t="shared" si="4"/>
        <v>6546</v>
      </c>
      <c r="L36" s="188">
        <f t="shared" si="4"/>
        <v>6347</v>
      </c>
      <c r="M36" s="188">
        <f t="shared" si="4"/>
        <v>6186</v>
      </c>
      <c r="N36" s="188">
        <f t="shared" si="4"/>
        <v>6060</v>
      </c>
      <c r="O36" s="188">
        <f t="shared" si="4"/>
        <v>5935</v>
      </c>
      <c r="P36" s="6" t="s">
        <v>291</v>
      </c>
      <c r="Q36" s="188">
        <f t="shared" ref="Q36:AD36" si="5">SUM(Q30:Q35)</f>
        <v>13</v>
      </c>
      <c r="R36" s="188">
        <f t="shared" si="5"/>
        <v>12</v>
      </c>
      <c r="S36" s="188">
        <f t="shared" si="5"/>
        <v>13</v>
      </c>
      <c r="T36" s="187">
        <f t="shared" si="5"/>
        <v>12</v>
      </c>
      <c r="U36" s="188">
        <f t="shared" si="5"/>
        <v>7</v>
      </c>
      <c r="V36" s="188">
        <f t="shared" si="5"/>
        <v>11</v>
      </c>
      <c r="W36" s="188">
        <f t="shared" si="5"/>
        <v>11</v>
      </c>
      <c r="X36" s="188">
        <f t="shared" si="5"/>
        <v>10</v>
      </c>
      <c r="Y36" s="188">
        <f t="shared" si="5"/>
        <v>10</v>
      </c>
      <c r="Z36" s="188">
        <f t="shared" si="5"/>
        <v>10</v>
      </c>
      <c r="AA36" s="188">
        <f t="shared" si="5"/>
        <v>9</v>
      </c>
      <c r="AB36" s="188">
        <f t="shared" si="5"/>
        <v>9</v>
      </c>
      <c r="AC36" s="188">
        <f t="shared" si="5"/>
        <v>8</v>
      </c>
      <c r="AD36" s="188">
        <f t="shared" si="5"/>
        <v>7</v>
      </c>
      <c r="AE36" s="6" t="s">
        <v>291</v>
      </c>
      <c r="AF36" s="194">
        <f t="shared" si="1"/>
        <v>2.0533880903490758</v>
      </c>
      <c r="AG36" s="194">
        <f t="shared" si="1"/>
        <v>1.812141347025068</v>
      </c>
      <c r="AH36" s="194">
        <f t="shared" si="1"/>
        <v>1.8194541637508748</v>
      </c>
      <c r="AI36" s="194">
        <f t="shared" si="1"/>
        <v>1.6478989288656962</v>
      </c>
      <c r="AJ36" s="194">
        <f t="shared" si="1"/>
        <v>0.95160413268080479</v>
      </c>
      <c r="AK36" s="194">
        <f t="shared" si="1"/>
        <v>1.3989571410403154</v>
      </c>
      <c r="AL36" s="194">
        <f t="shared" si="1"/>
        <v>1.5199668370871908</v>
      </c>
      <c r="AM36" s="165">
        <f t="shared" si="1"/>
        <v>1.4367816091954022</v>
      </c>
      <c r="AN36" s="165">
        <f t="shared" si="1"/>
        <v>1.481042654028436</v>
      </c>
      <c r="AO36" s="165">
        <f t="shared" si="1"/>
        <v>1.5276504735716467</v>
      </c>
      <c r="AP36" s="165">
        <f t="shared" si="1"/>
        <v>1.4179927524814873</v>
      </c>
      <c r="AQ36" s="165">
        <f t="shared" si="1"/>
        <v>1.4548981571290009</v>
      </c>
      <c r="AR36" s="165">
        <f t="shared" si="1"/>
        <v>1.3201320132013201</v>
      </c>
      <c r="AS36" s="165">
        <f t="shared" si="1"/>
        <v>1.1794439764111204</v>
      </c>
    </row>
    <row r="37" spans="1:45" s="71" customFormat="1">
      <c r="A37" s="6" t="s">
        <v>293</v>
      </c>
      <c r="B37" s="188">
        <f t="shared" ref="B37:O37" si="6">B29+B36</f>
        <v>14560</v>
      </c>
      <c r="C37" s="188">
        <f t="shared" si="6"/>
        <v>16029</v>
      </c>
      <c r="D37" s="188">
        <f t="shared" si="6"/>
        <v>16734</v>
      </c>
      <c r="E37" s="188">
        <f t="shared" si="6"/>
        <v>16295</v>
      </c>
      <c r="F37" s="188">
        <f t="shared" si="6"/>
        <v>16237</v>
      </c>
      <c r="G37" s="188">
        <f t="shared" si="6"/>
        <v>16656</v>
      </c>
      <c r="H37" s="188">
        <f t="shared" si="6"/>
        <v>15329</v>
      </c>
      <c r="I37" s="188">
        <f t="shared" si="6"/>
        <v>14764</v>
      </c>
      <c r="J37" s="188">
        <f t="shared" si="6"/>
        <v>14334</v>
      </c>
      <c r="K37" s="188">
        <f t="shared" si="6"/>
        <v>13901</v>
      </c>
      <c r="L37" s="188">
        <f t="shared" si="6"/>
        <v>13513</v>
      </c>
      <c r="M37" s="188">
        <f t="shared" si="6"/>
        <v>13172</v>
      </c>
      <c r="N37" s="188">
        <f t="shared" si="6"/>
        <v>12880</v>
      </c>
      <c r="O37" s="188">
        <f t="shared" si="6"/>
        <v>12623</v>
      </c>
      <c r="P37" s="6" t="s">
        <v>293</v>
      </c>
      <c r="Q37" s="195">
        <f t="shared" ref="Q37:AD37" si="7">Q29+Q36</f>
        <v>50</v>
      </c>
      <c r="R37" s="195">
        <f t="shared" si="7"/>
        <v>46</v>
      </c>
      <c r="S37" s="195">
        <f t="shared" si="7"/>
        <v>44</v>
      </c>
      <c r="T37" s="195">
        <f t="shared" si="7"/>
        <v>33</v>
      </c>
      <c r="U37" s="195">
        <f t="shared" si="7"/>
        <v>34</v>
      </c>
      <c r="V37" s="195">
        <f t="shared" si="7"/>
        <v>46</v>
      </c>
      <c r="W37" s="195">
        <f t="shared" si="7"/>
        <v>42</v>
      </c>
      <c r="X37" s="195">
        <f t="shared" si="7"/>
        <v>40</v>
      </c>
      <c r="Y37" s="195">
        <f t="shared" si="7"/>
        <v>38</v>
      </c>
      <c r="Z37" s="195">
        <f t="shared" si="7"/>
        <v>37</v>
      </c>
      <c r="AA37" s="195">
        <f t="shared" si="7"/>
        <v>35</v>
      </c>
      <c r="AB37" s="195">
        <f t="shared" si="7"/>
        <v>34</v>
      </c>
      <c r="AC37" s="195">
        <f t="shared" si="7"/>
        <v>32</v>
      </c>
      <c r="AD37" s="195">
        <f t="shared" si="7"/>
        <v>31</v>
      </c>
      <c r="AE37" s="6" t="s">
        <v>293</v>
      </c>
      <c r="AF37" s="199">
        <f t="shared" si="1"/>
        <v>3.4340659340659339</v>
      </c>
      <c r="AG37" s="199">
        <f t="shared" si="1"/>
        <v>2.8697984902364464</v>
      </c>
      <c r="AH37" s="199">
        <f t="shared" si="1"/>
        <v>2.629377315644795</v>
      </c>
      <c r="AI37" s="199">
        <f t="shared" si="1"/>
        <v>2.0251610923596197</v>
      </c>
      <c r="AJ37" s="200">
        <f t="shared" si="1"/>
        <v>2.0939828786105807</v>
      </c>
      <c r="AK37" s="200">
        <f t="shared" si="1"/>
        <v>2.7617675312199808</v>
      </c>
      <c r="AL37" s="201">
        <v>2.75</v>
      </c>
      <c r="AM37" s="191">
        <f t="shared" si="1"/>
        <v>2.7092928745597398</v>
      </c>
      <c r="AN37" s="10">
        <v>2.68</v>
      </c>
      <c r="AO37" s="10">
        <v>2.65</v>
      </c>
      <c r="AP37" s="10">
        <v>2.6</v>
      </c>
      <c r="AQ37" s="202">
        <f t="shared" si="1"/>
        <v>2.5812329183115699</v>
      </c>
      <c r="AR37" s="10">
        <v>2.5</v>
      </c>
      <c r="AS37" s="10">
        <v>2.5</v>
      </c>
    </row>
    <row r="38" spans="1:45">
      <c r="H38" s="203"/>
      <c r="I38" s="203"/>
      <c r="J38" s="203"/>
      <c r="K38" s="203"/>
      <c r="L38" s="203"/>
      <c r="M38" s="203"/>
      <c r="N38" s="203"/>
      <c r="O38" s="203"/>
    </row>
  </sheetData>
  <mergeCells count="11">
    <mergeCell ref="A1:J1"/>
    <mergeCell ref="A3:J3"/>
    <mergeCell ref="B4:O4"/>
    <mergeCell ref="Q4:AD4"/>
    <mergeCell ref="AF4:AS4"/>
    <mergeCell ref="AL5:AS5"/>
    <mergeCell ref="B5:G5"/>
    <mergeCell ref="H5:O5"/>
    <mergeCell ref="Q5:V5"/>
    <mergeCell ref="W5:AD5"/>
    <mergeCell ref="AF5:AK5"/>
  </mergeCells>
  <pageMargins left="0.31496062992125984" right="0" top="0.74803149606299213" bottom="0" header="0.31496062992125984" footer="0.31496062992125984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</sheetPr>
  <dimension ref="A1:AS38"/>
  <sheetViews>
    <sheetView zoomScaleNormal="100" workbookViewId="0">
      <pane xSplit="1" ySplit="6" topLeftCell="B7" activePane="bottomRight" state="frozen"/>
      <selection activeCell="S34" sqref="S34"/>
      <selection pane="topRight" activeCell="S34" sqref="S34"/>
      <selection pane="bottomLeft" activeCell="S34" sqref="S34"/>
      <selection pane="bottomRight" activeCell="AS38" sqref="AS38"/>
    </sheetView>
  </sheetViews>
  <sheetFormatPr defaultRowHeight="15"/>
  <cols>
    <col min="1" max="1" width="125.140625" customWidth="1"/>
    <col min="2" max="2" width="7.7109375" customWidth="1"/>
    <col min="3" max="3" width="7.28515625" customWidth="1"/>
    <col min="4" max="4" width="8" customWidth="1"/>
    <col min="5" max="5" width="7.7109375" customWidth="1"/>
    <col min="6" max="6" width="8" customWidth="1"/>
    <col min="7" max="7" width="8.140625" customWidth="1"/>
    <col min="8" max="8" width="7.140625" customWidth="1"/>
    <col min="9" max="9" width="7.5703125" customWidth="1"/>
    <col min="10" max="10" width="7.42578125" customWidth="1"/>
    <col min="16" max="16" width="19.5703125" customWidth="1"/>
    <col min="21" max="21" width="8" customWidth="1"/>
    <col min="22" max="22" width="8.28515625" customWidth="1"/>
    <col min="23" max="23" width="8.140625" customWidth="1"/>
    <col min="24" max="24" width="7.5703125" customWidth="1"/>
    <col min="25" max="25" width="8" customWidth="1"/>
    <col min="31" max="31" width="17.85546875" customWidth="1"/>
    <col min="32" max="32" width="7.42578125" customWidth="1"/>
    <col min="33" max="33" width="8" customWidth="1"/>
    <col min="34" max="34" width="9.5703125" bestFit="1" customWidth="1"/>
    <col min="38" max="39" width="9.140625" style="204"/>
    <col min="44" max="44" width="7.28515625" customWidth="1"/>
  </cols>
  <sheetData>
    <row r="1" spans="1:45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  <c r="J1" s="872"/>
      <c r="AL1"/>
      <c r="AM1"/>
    </row>
    <row r="2" spans="1:45" ht="15.75">
      <c r="A2" s="280" t="s">
        <v>318</v>
      </c>
      <c r="AL2"/>
      <c r="AM2"/>
    </row>
    <row r="3" spans="1:45" ht="30" customHeight="1">
      <c r="A3" s="870" t="s">
        <v>415</v>
      </c>
      <c r="B3" s="870"/>
      <c r="C3" s="870"/>
      <c r="D3" s="870"/>
      <c r="E3" s="870"/>
      <c r="F3" s="870"/>
      <c r="G3" s="870"/>
      <c r="H3" s="870"/>
      <c r="I3" s="870"/>
      <c r="J3" s="870"/>
      <c r="AL3"/>
      <c r="AM3"/>
    </row>
    <row r="4" spans="1:45">
      <c r="B4" s="690" t="s">
        <v>294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2"/>
      <c r="Q4" s="690" t="s">
        <v>280</v>
      </c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2"/>
      <c r="AF4" s="690" t="s">
        <v>295</v>
      </c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2"/>
    </row>
    <row r="5" spans="1:45">
      <c r="B5" s="690" t="s">
        <v>256</v>
      </c>
      <c r="C5" s="691"/>
      <c r="D5" s="691"/>
      <c r="E5" s="691"/>
      <c r="F5" s="691"/>
      <c r="G5" s="692"/>
      <c r="H5" s="690" t="s">
        <v>282</v>
      </c>
      <c r="I5" s="691"/>
      <c r="J5" s="691"/>
      <c r="K5" s="691"/>
      <c r="L5" s="691"/>
      <c r="M5" s="691"/>
      <c r="N5" s="691"/>
      <c r="O5" s="692"/>
      <c r="Q5" s="690" t="s">
        <v>256</v>
      </c>
      <c r="R5" s="691"/>
      <c r="S5" s="691"/>
      <c r="T5" s="691"/>
      <c r="U5" s="691"/>
      <c r="V5" s="692"/>
      <c r="W5" s="690" t="s">
        <v>282</v>
      </c>
      <c r="X5" s="691"/>
      <c r="Y5" s="691"/>
      <c r="Z5" s="691"/>
      <c r="AA5" s="691"/>
      <c r="AB5" s="691"/>
      <c r="AC5" s="691"/>
      <c r="AD5" s="692"/>
      <c r="AF5" s="690" t="s">
        <v>256</v>
      </c>
      <c r="AG5" s="691"/>
      <c r="AH5" s="691"/>
      <c r="AI5" s="691"/>
      <c r="AJ5" s="691"/>
      <c r="AK5" s="692"/>
      <c r="AL5" s="690" t="s">
        <v>282</v>
      </c>
      <c r="AM5" s="691"/>
      <c r="AN5" s="691"/>
      <c r="AO5" s="691"/>
      <c r="AP5" s="691"/>
      <c r="AQ5" s="691"/>
      <c r="AR5" s="691"/>
      <c r="AS5" s="692"/>
    </row>
    <row r="6" spans="1:45">
      <c r="A6" s="4"/>
      <c r="B6" s="162">
        <v>2007</v>
      </c>
      <c r="C6" s="162">
        <v>2008</v>
      </c>
      <c r="D6" s="162">
        <v>2009</v>
      </c>
      <c r="E6" s="162">
        <v>2010</v>
      </c>
      <c r="F6" s="162">
        <v>2011</v>
      </c>
      <c r="G6" s="162" t="s">
        <v>296</v>
      </c>
      <c r="H6" s="162">
        <v>2013</v>
      </c>
      <c r="I6" s="162">
        <v>2014</v>
      </c>
      <c r="J6" s="162">
        <v>2015</v>
      </c>
      <c r="K6" s="162">
        <v>2016</v>
      </c>
      <c r="L6" s="162">
        <v>2017</v>
      </c>
      <c r="M6" s="162">
        <v>2018</v>
      </c>
      <c r="N6" s="162">
        <v>2019</v>
      </c>
      <c r="O6" s="162">
        <v>2020</v>
      </c>
      <c r="P6" s="4"/>
      <c r="Q6" s="162">
        <v>2007</v>
      </c>
      <c r="R6" s="162">
        <v>2008</v>
      </c>
      <c r="S6" s="162">
        <v>2009</v>
      </c>
      <c r="T6" s="162">
        <v>2010</v>
      </c>
      <c r="U6" s="162">
        <v>2011</v>
      </c>
      <c r="V6" s="162">
        <v>2012</v>
      </c>
      <c r="W6" s="162">
        <v>2013</v>
      </c>
      <c r="X6" s="162">
        <v>2014</v>
      </c>
      <c r="Y6" s="162">
        <v>2015</v>
      </c>
      <c r="Z6" s="162">
        <v>2016</v>
      </c>
      <c r="AA6" s="162">
        <v>2017</v>
      </c>
      <c r="AB6" s="162">
        <v>2018</v>
      </c>
      <c r="AC6" s="162">
        <v>2019</v>
      </c>
      <c r="AD6" s="162">
        <v>2020</v>
      </c>
      <c r="AE6" s="4"/>
      <c r="AF6" s="162">
        <v>2007</v>
      </c>
      <c r="AG6" s="162">
        <v>2008</v>
      </c>
      <c r="AH6" s="162">
        <v>2009</v>
      </c>
      <c r="AI6" s="162">
        <v>2010</v>
      </c>
      <c r="AJ6" s="162">
        <v>2011</v>
      </c>
      <c r="AK6" s="162">
        <v>2012</v>
      </c>
      <c r="AL6" s="205">
        <v>2013</v>
      </c>
      <c r="AM6" s="205">
        <v>2014</v>
      </c>
      <c r="AN6" s="162">
        <v>2015</v>
      </c>
      <c r="AO6" s="162">
        <v>2016</v>
      </c>
      <c r="AP6" s="162">
        <v>2017</v>
      </c>
      <c r="AQ6" s="162">
        <v>2018</v>
      </c>
      <c r="AR6" s="162">
        <v>2019</v>
      </c>
      <c r="AS6" s="162">
        <v>2020</v>
      </c>
    </row>
    <row r="7" spans="1:45">
      <c r="A7" s="4" t="s">
        <v>0</v>
      </c>
      <c r="B7" s="162">
        <v>6739</v>
      </c>
      <c r="C7" s="162">
        <v>6560</v>
      </c>
      <c r="D7" s="162">
        <v>6417</v>
      </c>
      <c r="E7" s="162">
        <v>6417</v>
      </c>
      <c r="F7" s="162">
        <v>6123</v>
      </c>
      <c r="G7" s="162">
        <v>6123</v>
      </c>
      <c r="H7" s="162">
        <v>6217</v>
      </c>
      <c r="I7" s="162">
        <v>5795</v>
      </c>
      <c r="J7" s="162">
        <v>6239</v>
      </c>
      <c r="K7" s="162">
        <v>6244</v>
      </c>
      <c r="L7" s="162">
        <v>6258</v>
      </c>
      <c r="M7" s="162">
        <v>6242</v>
      </c>
      <c r="N7" s="162">
        <v>6250</v>
      </c>
      <c r="O7" s="162">
        <v>6257</v>
      </c>
      <c r="P7" s="4" t="s">
        <v>0</v>
      </c>
      <c r="Q7" s="162">
        <v>9</v>
      </c>
      <c r="R7" s="162">
        <v>12</v>
      </c>
      <c r="S7" s="162">
        <v>11</v>
      </c>
      <c r="T7" s="43">
        <v>9</v>
      </c>
      <c r="U7" s="162">
        <v>5</v>
      </c>
      <c r="V7" s="162">
        <v>6</v>
      </c>
      <c r="W7" s="162">
        <v>5</v>
      </c>
      <c r="X7" s="162">
        <v>5</v>
      </c>
      <c r="Y7" s="162">
        <v>5</v>
      </c>
      <c r="Z7" s="162">
        <v>5</v>
      </c>
      <c r="AA7" s="162">
        <v>5</v>
      </c>
      <c r="AB7" s="162">
        <v>5</v>
      </c>
      <c r="AC7" s="162">
        <v>5</v>
      </c>
      <c r="AD7" s="162">
        <v>5</v>
      </c>
      <c r="AE7" s="4" t="s">
        <v>0</v>
      </c>
      <c r="AF7" s="165">
        <f t="shared" ref="AF7:AS22" si="0">Q7*10000/B7</f>
        <v>13.35509719542959</v>
      </c>
      <c r="AG7" s="165">
        <f t="shared" si="0"/>
        <v>18.292682926829269</v>
      </c>
      <c r="AH7" s="165">
        <f t="shared" si="0"/>
        <v>17.14196665108306</v>
      </c>
      <c r="AI7" s="165">
        <f t="shared" si="0"/>
        <v>14.025245441795231</v>
      </c>
      <c r="AJ7" s="165">
        <f t="shared" si="0"/>
        <v>8.1659317328107139</v>
      </c>
      <c r="AK7" s="165">
        <f t="shared" si="0"/>
        <v>9.7991180793728567</v>
      </c>
      <c r="AL7" s="206">
        <f t="shared" si="0"/>
        <v>8.042464211034261</v>
      </c>
      <c r="AM7" s="206">
        <f t="shared" si="0"/>
        <v>8.6281276962899049</v>
      </c>
      <c r="AN7" s="165">
        <f t="shared" si="0"/>
        <v>8.0141048244911044</v>
      </c>
      <c r="AO7" s="165">
        <f t="shared" si="0"/>
        <v>8.0076873798846897</v>
      </c>
      <c r="AP7" s="165">
        <f t="shared" si="0"/>
        <v>7.9897730904442312</v>
      </c>
      <c r="AQ7" s="165">
        <f t="shared" si="0"/>
        <v>8.0102531239987176</v>
      </c>
      <c r="AR7" s="165">
        <f t="shared" si="0"/>
        <v>8</v>
      </c>
      <c r="AS7" s="165">
        <f t="shared" si="0"/>
        <v>7.9910500239731501</v>
      </c>
    </row>
    <row r="8" spans="1:45">
      <c r="A8" s="4" t="s">
        <v>1</v>
      </c>
      <c r="B8" s="162">
        <v>2772</v>
      </c>
      <c r="C8" s="162">
        <v>2716</v>
      </c>
      <c r="D8" s="162">
        <v>2663</v>
      </c>
      <c r="E8" s="162">
        <v>2663</v>
      </c>
      <c r="F8" s="162">
        <v>2382</v>
      </c>
      <c r="G8" s="162">
        <v>2382</v>
      </c>
      <c r="H8" s="162">
        <v>2382</v>
      </c>
      <c r="I8" s="162">
        <v>2162</v>
      </c>
      <c r="J8" s="162">
        <v>2308</v>
      </c>
      <c r="K8" s="162">
        <v>2278</v>
      </c>
      <c r="L8" s="162">
        <v>2241</v>
      </c>
      <c r="M8" s="162">
        <v>2211</v>
      </c>
      <c r="N8" s="162">
        <v>2180</v>
      </c>
      <c r="O8" s="162">
        <v>2187</v>
      </c>
      <c r="P8" s="4" t="s">
        <v>1</v>
      </c>
      <c r="Q8" s="162">
        <v>1</v>
      </c>
      <c r="R8" s="162">
        <v>4</v>
      </c>
      <c r="S8" s="162">
        <v>2</v>
      </c>
      <c r="T8" s="43">
        <v>1</v>
      </c>
      <c r="U8" s="162">
        <v>1</v>
      </c>
      <c r="V8" s="162">
        <v>0</v>
      </c>
      <c r="W8" s="162">
        <v>3</v>
      </c>
      <c r="X8" s="162">
        <v>2</v>
      </c>
      <c r="Y8" s="162">
        <v>2</v>
      </c>
      <c r="Z8" s="162">
        <v>2</v>
      </c>
      <c r="AA8" s="162">
        <v>2</v>
      </c>
      <c r="AB8" s="162">
        <v>2</v>
      </c>
      <c r="AC8" s="162">
        <v>2</v>
      </c>
      <c r="AD8" s="162">
        <v>2</v>
      </c>
      <c r="AE8" s="4" t="s">
        <v>1</v>
      </c>
      <c r="AF8" s="165">
        <f t="shared" si="0"/>
        <v>3.6075036075036073</v>
      </c>
      <c r="AG8" s="165">
        <f t="shared" si="0"/>
        <v>14.727540500736376</v>
      </c>
      <c r="AH8" s="165">
        <f t="shared" si="0"/>
        <v>7.5103266992114159</v>
      </c>
      <c r="AI8" s="165">
        <f t="shared" si="0"/>
        <v>3.755163349605708</v>
      </c>
      <c r="AJ8" s="165">
        <f t="shared" si="0"/>
        <v>4.1981528127623848</v>
      </c>
      <c r="AK8" s="165">
        <f t="shared" si="0"/>
        <v>0</v>
      </c>
      <c r="AL8" s="206">
        <f t="shared" si="0"/>
        <v>12.594458438287154</v>
      </c>
      <c r="AM8" s="206">
        <f t="shared" si="0"/>
        <v>9.250693802035153</v>
      </c>
      <c r="AN8" s="165">
        <f t="shared" si="0"/>
        <v>8.6655112651646444</v>
      </c>
      <c r="AO8" s="165">
        <f t="shared" si="0"/>
        <v>8.7796312554872689</v>
      </c>
      <c r="AP8" s="165">
        <f t="shared" si="0"/>
        <v>8.9245872378402495</v>
      </c>
      <c r="AQ8" s="165">
        <f t="shared" si="0"/>
        <v>9.0456806874717319</v>
      </c>
      <c r="AR8" s="165">
        <f t="shared" si="0"/>
        <v>9.1743119266055047</v>
      </c>
      <c r="AS8" s="165">
        <f t="shared" si="0"/>
        <v>9.1449474165523554</v>
      </c>
    </row>
    <row r="9" spans="1:45">
      <c r="A9" s="4" t="s">
        <v>2</v>
      </c>
      <c r="B9" s="162">
        <v>6360</v>
      </c>
      <c r="C9" s="162">
        <v>6127</v>
      </c>
      <c r="D9" s="162">
        <v>6064</v>
      </c>
      <c r="E9" s="162">
        <v>6064</v>
      </c>
      <c r="F9" s="162">
        <v>5813</v>
      </c>
      <c r="G9" s="162">
        <v>5813</v>
      </c>
      <c r="H9" s="162">
        <v>5854</v>
      </c>
      <c r="I9" s="162">
        <v>5361</v>
      </c>
      <c r="J9" s="162">
        <v>5830</v>
      </c>
      <c r="K9" s="162">
        <v>5876</v>
      </c>
      <c r="L9" s="162">
        <v>5863</v>
      </c>
      <c r="M9" s="162">
        <v>5842</v>
      </c>
      <c r="N9" s="162">
        <v>5834</v>
      </c>
      <c r="O9" s="162">
        <v>5856</v>
      </c>
      <c r="P9" s="4" t="s">
        <v>2</v>
      </c>
      <c r="Q9" s="162">
        <v>12</v>
      </c>
      <c r="R9" s="162">
        <v>10</v>
      </c>
      <c r="S9" s="162">
        <v>11</v>
      </c>
      <c r="T9" s="43">
        <v>4</v>
      </c>
      <c r="U9" s="162">
        <v>5</v>
      </c>
      <c r="V9" s="162">
        <v>10</v>
      </c>
      <c r="W9" s="162">
        <v>10</v>
      </c>
      <c r="X9" s="162">
        <v>6</v>
      </c>
      <c r="Y9" s="162">
        <v>7</v>
      </c>
      <c r="Z9" s="162">
        <v>7</v>
      </c>
      <c r="AA9" s="162">
        <v>8</v>
      </c>
      <c r="AB9" s="162">
        <v>6</v>
      </c>
      <c r="AC9" s="162">
        <v>6</v>
      </c>
      <c r="AD9" s="162">
        <v>6</v>
      </c>
      <c r="AE9" s="4" t="s">
        <v>2</v>
      </c>
      <c r="AF9" s="165">
        <f t="shared" si="0"/>
        <v>18.867924528301888</v>
      </c>
      <c r="AG9" s="165">
        <f t="shared" si="0"/>
        <v>16.321201240411295</v>
      </c>
      <c r="AH9" s="165">
        <f t="shared" si="0"/>
        <v>18.139841688654354</v>
      </c>
      <c r="AI9" s="165">
        <f t="shared" si="0"/>
        <v>6.5963060686015833</v>
      </c>
      <c r="AJ9" s="165">
        <f t="shared" si="0"/>
        <v>8.6014106313435406</v>
      </c>
      <c r="AK9" s="165">
        <f t="shared" si="0"/>
        <v>17.202821262687081</v>
      </c>
      <c r="AL9" s="206">
        <f t="shared" si="0"/>
        <v>17.082336863682951</v>
      </c>
      <c r="AM9" s="206">
        <f t="shared" si="0"/>
        <v>11.19194180190263</v>
      </c>
      <c r="AN9" s="165">
        <f t="shared" si="0"/>
        <v>12.006861063464838</v>
      </c>
      <c r="AO9" s="165">
        <f t="shared" si="0"/>
        <v>11.91286589516678</v>
      </c>
      <c r="AP9" s="165">
        <f t="shared" si="0"/>
        <v>13.644891693672182</v>
      </c>
      <c r="AQ9" s="165">
        <f t="shared" si="0"/>
        <v>10.270455323519343</v>
      </c>
      <c r="AR9" s="165">
        <f t="shared" si="0"/>
        <v>10.284538909838876</v>
      </c>
      <c r="AS9" s="165">
        <f t="shared" si="0"/>
        <v>10.245901639344263</v>
      </c>
    </row>
    <row r="10" spans="1:45">
      <c r="A10" s="4" t="s">
        <v>3</v>
      </c>
      <c r="B10" s="162">
        <v>9169</v>
      </c>
      <c r="C10" s="162">
        <v>9083</v>
      </c>
      <c r="D10" s="162">
        <v>9025</v>
      </c>
      <c r="E10" s="162">
        <v>9025</v>
      </c>
      <c r="F10" s="162">
        <v>7953</v>
      </c>
      <c r="G10" s="162">
        <v>7953</v>
      </c>
      <c r="H10" s="162">
        <v>7840</v>
      </c>
      <c r="I10" s="162">
        <v>7431</v>
      </c>
      <c r="J10" s="162">
        <v>7861</v>
      </c>
      <c r="K10" s="162">
        <v>7787</v>
      </c>
      <c r="L10" s="162">
        <v>7592</v>
      </c>
      <c r="M10" s="162">
        <v>7379</v>
      </c>
      <c r="N10" s="162">
        <v>7241</v>
      </c>
      <c r="O10" s="162">
        <v>7073</v>
      </c>
      <c r="P10" s="4" t="s">
        <v>3</v>
      </c>
      <c r="Q10" s="162">
        <v>18</v>
      </c>
      <c r="R10" s="162">
        <v>24</v>
      </c>
      <c r="S10" s="162">
        <v>19</v>
      </c>
      <c r="T10" s="43">
        <v>9</v>
      </c>
      <c r="U10" s="162">
        <v>16</v>
      </c>
      <c r="V10" s="162">
        <v>8</v>
      </c>
      <c r="W10" s="162">
        <v>8</v>
      </c>
      <c r="X10" s="162">
        <v>8</v>
      </c>
      <c r="Y10" s="162">
        <v>8</v>
      </c>
      <c r="Z10" s="162">
        <v>8</v>
      </c>
      <c r="AA10" s="162">
        <v>8</v>
      </c>
      <c r="AB10" s="162">
        <v>8</v>
      </c>
      <c r="AC10" s="162">
        <v>7</v>
      </c>
      <c r="AD10" s="162">
        <v>7</v>
      </c>
      <c r="AE10" s="4" t="s">
        <v>3</v>
      </c>
      <c r="AF10" s="165">
        <f t="shared" si="0"/>
        <v>19.631366561238956</v>
      </c>
      <c r="AG10" s="165">
        <f t="shared" si="0"/>
        <v>26.422987999559616</v>
      </c>
      <c r="AH10" s="165">
        <f t="shared" si="0"/>
        <v>21.05263157894737</v>
      </c>
      <c r="AI10" s="165">
        <f t="shared" si="0"/>
        <v>9.97229916897507</v>
      </c>
      <c r="AJ10" s="165">
        <f t="shared" si="0"/>
        <v>20.118194392053312</v>
      </c>
      <c r="AK10" s="165">
        <f t="shared" si="0"/>
        <v>10.059097196026656</v>
      </c>
      <c r="AL10" s="206">
        <f t="shared" si="0"/>
        <v>10.204081632653061</v>
      </c>
      <c r="AM10" s="206">
        <f t="shared" si="0"/>
        <v>10.765711209796796</v>
      </c>
      <c r="AN10" s="165">
        <f t="shared" si="0"/>
        <v>10.176822287240809</v>
      </c>
      <c r="AO10" s="165">
        <f t="shared" si="0"/>
        <v>10.273532811095416</v>
      </c>
      <c r="AP10" s="165">
        <f t="shared" si="0"/>
        <v>10.537407797681769</v>
      </c>
      <c r="AQ10" s="165">
        <f t="shared" si="0"/>
        <v>10.841577449518905</v>
      </c>
      <c r="AR10" s="165">
        <f t="shared" si="0"/>
        <v>9.6671730423974598</v>
      </c>
      <c r="AS10" s="165">
        <f t="shared" si="0"/>
        <v>9.8967906121871909</v>
      </c>
    </row>
    <row r="11" spans="1:45">
      <c r="A11" s="4" t="s">
        <v>4</v>
      </c>
      <c r="B11" s="162">
        <v>5763</v>
      </c>
      <c r="C11" s="162">
        <v>5601</v>
      </c>
      <c r="D11" s="162">
        <v>5401</v>
      </c>
      <c r="E11" s="162">
        <v>5401</v>
      </c>
      <c r="F11" s="162">
        <v>5314</v>
      </c>
      <c r="G11" s="162">
        <v>5314</v>
      </c>
      <c r="H11" s="162">
        <v>5366</v>
      </c>
      <c r="I11" s="162">
        <v>5083</v>
      </c>
      <c r="J11" s="162">
        <v>5343</v>
      </c>
      <c r="K11" s="162">
        <v>5294</v>
      </c>
      <c r="L11" s="162">
        <v>5262</v>
      </c>
      <c r="M11" s="162">
        <v>5225</v>
      </c>
      <c r="N11" s="162">
        <v>5229</v>
      </c>
      <c r="O11" s="162">
        <v>5216</v>
      </c>
      <c r="P11" s="4" t="s">
        <v>4</v>
      </c>
      <c r="Q11" s="162">
        <v>9</v>
      </c>
      <c r="R11" s="162">
        <v>7</v>
      </c>
      <c r="S11" s="162">
        <v>7</v>
      </c>
      <c r="T11" s="43">
        <v>5</v>
      </c>
      <c r="U11" s="162">
        <v>8</v>
      </c>
      <c r="V11" s="162">
        <v>9</v>
      </c>
      <c r="W11" s="162">
        <v>7</v>
      </c>
      <c r="X11" s="162">
        <v>6</v>
      </c>
      <c r="Y11" s="162">
        <v>6</v>
      </c>
      <c r="Z11" s="162">
        <v>6</v>
      </c>
      <c r="AA11" s="162">
        <v>6</v>
      </c>
      <c r="AB11" s="162">
        <v>6</v>
      </c>
      <c r="AC11" s="162">
        <v>5</v>
      </c>
      <c r="AD11" s="162">
        <v>5</v>
      </c>
      <c r="AE11" s="4" t="s">
        <v>4</v>
      </c>
      <c r="AF11" s="165">
        <f t="shared" si="0"/>
        <v>15.616866215512754</v>
      </c>
      <c r="AG11" s="165">
        <f t="shared" si="0"/>
        <v>12.49776825566863</v>
      </c>
      <c r="AH11" s="165">
        <f t="shared" si="0"/>
        <v>12.960562858729865</v>
      </c>
      <c r="AI11" s="165">
        <f t="shared" si="0"/>
        <v>9.2575448990927605</v>
      </c>
      <c r="AJ11" s="165">
        <f t="shared" si="0"/>
        <v>15.054572826496049</v>
      </c>
      <c r="AK11" s="165">
        <f t="shared" si="0"/>
        <v>16.936394429808054</v>
      </c>
      <c r="AL11" s="206">
        <f t="shared" si="0"/>
        <v>13.045098770033544</v>
      </c>
      <c r="AM11" s="206">
        <f t="shared" si="0"/>
        <v>11.804052724768837</v>
      </c>
      <c r="AN11" s="165">
        <f t="shared" si="0"/>
        <v>11.229646266142616</v>
      </c>
      <c r="AO11" s="165">
        <f t="shared" si="0"/>
        <v>11.333585190782017</v>
      </c>
      <c r="AP11" s="165">
        <f t="shared" si="0"/>
        <v>11.402508551881414</v>
      </c>
      <c r="AQ11" s="165">
        <f t="shared" si="0"/>
        <v>11.483253588516746</v>
      </c>
      <c r="AR11" s="165">
        <f t="shared" si="0"/>
        <v>9.5620577548288388</v>
      </c>
      <c r="AS11" s="165">
        <f t="shared" si="0"/>
        <v>9.5858895705521476</v>
      </c>
    </row>
    <row r="12" spans="1:45">
      <c r="A12" s="4" t="s">
        <v>5</v>
      </c>
      <c r="B12" s="162">
        <v>11528</v>
      </c>
      <c r="C12" s="162">
        <v>11423</v>
      </c>
      <c r="D12" s="162">
        <v>11510</v>
      </c>
      <c r="E12" s="162">
        <v>11510</v>
      </c>
      <c r="F12" s="162">
        <v>11925</v>
      </c>
      <c r="G12" s="162">
        <v>11925</v>
      </c>
      <c r="H12" s="162">
        <v>12351</v>
      </c>
      <c r="I12" s="162">
        <v>11831</v>
      </c>
      <c r="J12" s="162">
        <v>12542</v>
      </c>
      <c r="K12" s="162">
        <v>12691</v>
      </c>
      <c r="L12" s="162">
        <v>12781</v>
      </c>
      <c r="M12" s="162">
        <v>12883</v>
      </c>
      <c r="N12" s="162">
        <v>13003</v>
      </c>
      <c r="O12" s="162">
        <v>13219</v>
      </c>
      <c r="P12" s="4" t="s">
        <v>5</v>
      </c>
      <c r="Q12" s="162">
        <v>27</v>
      </c>
      <c r="R12" s="162">
        <v>9</v>
      </c>
      <c r="S12" s="162">
        <v>18</v>
      </c>
      <c r="T12" s="43">
        <v>14</v>
      </c>
      <c r="U12" s="162">
        <v>17</v>
      </c>
      <c r="V12" s="162">
        <v>11</v>
      </c>
      <c r="W12" s="162">
        <v>13</v>
      </c>
      <c r="X12" s="162">
        <v>12</v>
      </c>
      <c r="Y12" s="162">
        <v>13</v>
      </c>
      <c r="Z12" s="162">
        <v>13</v>
      </c>
      <c r="AA12" s="162">
        <v>13</v>
      </c>
      <c r="AB12" s="162">
        <v>13</v>
      </c>
      <c r="AC12" s="162">
        <v>13</v>
      </c>
      <c r="AD12" s="162">
        <v>13</v>
      </c>
      <c r="AE12" s="4" t="s">
        <v>5</v>
      </c>
      <c r="AF12" s="165">
        <f t="shared" si="0"/>
        <v>23.421235253296324</v>
      </c>
      <c r="AG12" s="165">
        <f t="shared" si="0"/>
        <v>7.8788409349557913</v>
      </c>
      <c r="AH12" s="165">
        <f t="shared" si="0"/>
        <v>15.638575152041703</v>
      </c>
      <c r="AI12" s="165">
        <f t="shared" si="0"/>
        <v>12.163336229365768</v>
      </c>
      <c r="AJ12" s="165">
        <f t="shared" si="0"/>
        <v>14.255765199161425</v>
      </c>
      <c r="AK12" s="165">
        <f t="shared" si="0"/>
        <v>9.2243186582809216</v>
      </c>
      <c r="AL12" s="206">
        <f t="shared" si="0"/>
        <v>10.52546352522063</v>
      </c>
      <c r="AM12" s="206">
        <f t="shared" si="0"/>
        <v>10.142845068041586</v>
      </c>
      <c r="AN12" s="165">
        <f t="shared" si="0"/>
        <v>10.365173018657311</v>
      </c>
      <c r="AO12" s="165">
        <f t="shared" si="0"/>
        <v>10.243479631234733</v>
      </c>
      <c r="AP12" s="165">
        <f t="shared" si="0"/>
        <v>10.171348094828261</v>
      </c>
      <c r="AQ12" s="165">
        <f t="shared" si="0"/>
        <v>10.090817356205852</v>
      </c>
      <c r="AR12" s="165">
        <f t="shared" si="0"/>
        <v>9.9976928401138192</v>
      </c>
      <c r="AS12" s="165">
        <f t="shared" si="0"/>
        <v>9.834329374385355</v>
      </c>
    </row>
    <row r="13" spans="1:45">
      <c r="A13" s="4" t="s">
        <v>6</v>
      </c>
      <c r="B13" s="162">
        <v>8897</v>
      </c>
      <c r="C13" s="162">
        <v>8706</v>
      </c>
      <c r="D13" s="162">
        <v>8681</v>
      </c>
      <c r="E13" s="162">
        <v>8681</v>
      </c>
      <c r="F13" s="162">
        <v>8342</v>
      </c>
      <c r="G13" s="162">
        <v>8342</v>
      </c>
      <c r="H13" s="162">
        <v>8589</v>
      </c>
      <c r="I13" s="162">
        <v>8220</v>
      </c>
      <c r="J13" s="162">
        <v>8537</v>
      </c>
      <c r="K13" s="162">
        <v>8522</v>
      </c>
      <c r="L13" s="162">
        <v>8482</v>
      </c>
      <c r="M13" s="162">
        <v>8463</v>
      </c>
      <c r="N13" s="162">
        <v>8495</v>
      </c>
      <c r="O13" s="162">
        <v>8448</v>
      </c>
      <c r="P13" s="4" t="s">
        <v>6</v>
      </c>
      <c r="Q13" s="162">
        <v>28</v>
      </c>
      <c r="R13" s="162">
        <v>15</v>
      </c>
      <c r="S13" s="162">
        <v>22</v>
      </c>
      <c r="T13" s="43">
        <v>6</v>
      </c>
      <c r="U13" s="162">
        <v>15</v>
      </c>
      <c r="V13" s="162">
        <v>18</v>
      </c>
      <c r="W13" s="162">
        <v>13</v>
      </c>
      <c r="X13" s="162">
        <v>10</v>
      </c>
      <c r="Y13" s="162">
        <v>11</v>
      </c>
      <c r="Z13" s="162">
        <v>11</v>
      </c>
      <c r="AA13" s="162">
        <v>10</v>
      </c>
      <c r="AB13" s="162">
        <v>10</v>
      </c>
      <c r="AC13" s="162">
        <v>10</v>
      </c>
      <c r="AD13" s="162">
        <v>10</v>
      </c>
      <c r="AE13" s="4" t="s">
        <v>6</v>
      </c>
      <c r="AF13" s="165">
        <f t="shared" si="0"/>
        <v>31.471282454760033</v>
      </c>
      <c r="AG13" s="165">
        <f t="shared" si="0"/>
        <v>17.229496898690559</v>
      </c>
      <c r="AH13" s="165">
        <f t="shared" si="0"/>
        <v>25.342702453634374</v>
      </c>
      <c r="AI13" s="165">
        <f t="shared" si="0"/>
        <v>6.9116461237184659</v>
      </c>
      <c r="AJ13" s="165">
        <f t="shared" si="0"/>
        <v>17.981299448573484</v>
      </c>
      <c r="AK13" s="165">
        <f t="shared" si="0"/>
        <v>21.577559338288179</v>
      </c>
      <c r="AL13" s="206">
        <f t="shared" si="0"/>
        <v>15.135638607521248</v>
      </c>
      <c r="AM13" s="206">
        <f t="shared" si="0"/>
        <v>12.165450121654501</v>
      </c>
      <c r="AN13" s="165">
        <f t="shared" si="0"/>
        <v>12.885088438561555</v>
      </c>
      <c r="AO13" s="165">
        <f t="shared" si="0"/>
        <v>12.907768129547055</v>
      </c>
      <c r="AP13" s="165">
        <f t="shared" si="0"/>
        <v>11.789672247111531</v>
      </c>
      <c r="AQ13" s="165">
        <f t="shared" si="0"/>
        <v>11.816140848398913</v>
      </c>
      <c r="AR13" s="165">
        <f t="shared" si="0"/>
        <v>11.771630370806356</v>
      </c>
      <c r="AS13" s="165">
        <f t="shared" si="0"/>
        <v>11.837121212121213</v>
      </c>
    </row>
    <row r="14" spans="1:45">
      <c r="A14" s="4" t="s">
        <v>7</v>
      </c>
      <c r="B14" s="162">
        <v>7592</v>
      </c>
      <c r="C14" s="162">
        <v>7745</v>
      </c>
      <c r="D14" s="162">
        <v>7776</v>
      </c>
      <c r="E14" s="162">
        <v>7776</v>
      </c>
      <c r="F14" s="162">
        <v>10354</v>
      </c>
      <c r="G14" s="162">
        <v>10354</v>
      </c>
      <c r="H14" s="162">
        <v>11170</v>
      </c>
      <c r="I14" s="162">
        <v>10906</v>
      </c>
      <c r="J14" s="162">
        <v>11579</v>
      </c>
      <c r="K14" s="162">
        <v>11829</v>
      </c>
      <c r="L14" s="162">
        <v>11970</v>
      </c>
      <c r="M14" s="162">
        <v>12240</v>
      </c>
      <c r="N14" s="162">
        <v>12455</v>
      </c>
      <c r="O14" s="162">
        <v>12599</v>
      </c>
      <c r="P14" s="4" t="s">
        <v>7</v>
      </c>
      <c r="Q14" s="162">
        <v>8</v>
      </c>
      <c r="R14" s="162">
        <v>7</v>
      </c>
      <c r="S14" s="162">
        <v>12</v>
      </c>
      <c r="T14" s="43">
        <v>8</v>
      </c>
      <c r="U14" s="162">
        <v>9</v>
      </c>
      <c r="V14" s="162">
        <v>13</v>
      </c>
      <c r="W14" s="162">
        <v>19</v>
      </c>
      <c r="X14" s="162">
        <v>15</v>
      </c>
      <c r="Y14" s="162">
        <v>16</v>
      </c>
      <c r="Z14" s="162">
        <v>16</v>
      </c>
      <c r="AA14" s="162">
        <v>15</v>
      </c>
      <c r="AB14" s="162">
        <v>14</v>
      </c>
      <c r="AC14" s="162">
        <v>14</v>
      </c>
      <c r="AD14" s="162">
        <v>14</v>
      </c>
      <c r="AE14" s="4" t="s">
        <v>7</v>
      </c>
      <c r="AF14" s="165">
        <f t="shared" si="0"/>
        <v>10.537407797681769</v>
      </c>
      <c r="AG14" s="165">
        <f t="shared" si="0"/>
        <v>9.0380890897353137</v>
      </c>
      <c r="AH14" s="165">
        <f t="shared" si="0"/>
        <v>15.432098765432098</v>
      </c>
      <c r="AI14" s="165">
        <f t="shared" si="0"/>
        <v>10.2880658436214</v>
      </c>
      <c r="AJ14" s="165">
        <f t="shared" si="0"/>
        <v>8.6922928336874641</v>
      </c>
      <c r="AK14" s="165">
        <f t="shared" si="0"/>
        <v>12.555534093104114</v>
      </c>
      <c r="AL14" s="206">
        <f t="shared" si="0"/>
        <v>17.009847806624887</v>
      </c>
      <c r="AM14" s="206">
        <f t="shared" si="0"/>
        <v>13.753896937465615</v>
      </c>
      <c r="AN14" s="165">
        <f t="shared" si="0"/>
        <v>13.818119008549962</v>
      </c>
      <c r="AO14" s="165">
        <f t="shared" si="0"/>
        <v>13.526079972947841</v>
      </c>
      <c r="AP14" s="165">
        <f t="shared" si="0"/>
        <v>12.531328320802006</v>
      </c>
      <c r="AQ14" s="165">
        <f t="shared" si="0"/>
        <v>11.437908496732026</v>
      </c>
      <c r="AR14" s="165">
        <f t="shared" si="0"/>
        <v>11.240465676435166</v>
      </c>
      <c r="AS14" s="165">
        <f t="shared" si="0"/>
        <v>11.111993015318676</v>
      </c>
    </row>
    <row r="15" spans="1:45">
      <c r="A15" s="4" t="s">
        <v>8</v>
      </c>
      <c r="B15" s="162">
        <v>14255</v>
      </c>
      <c r="C15" s="162">
        <v>13774</v>
      </c>
      <c r="D15" s="162">
        <v>13469</v>
      </c>
      <c r="E15" s="162">
        <v>13469</v>
      </c>
      <c r="F15" s="162">
        <v>13470</v>
      </c>
      <c r="G15" s="162">
        <v>13470</v>
      </c>
      <c r="H15" s="162">
        <v>13724</v>
      </c>
      <c r="I15" s="162">
        <v>13169</v>
      </c>
      <c r="J15" s="162">
        <v>13842</v>
      </c>
      <c r="K15" s="162">
        <v>13963</v>
      </c>
      <c r="L15" s="162">
        <v>14070</v>
      </c>
      <c r="M15" s="162">
        <v>14136</v>
      </c>
      <c r="N15" s="162">
        <v>14232</v>
      </c>
      <c r="O15" s="162">
        <v>14244</v>
      </c>
      <c r="P15" s="4" t="s">
        <v>8</v>
      </c>
      <c r="Q15" s="162">
        <v>21</v>
      </c>
      <c r="R15" s="162">
        <v>19</v>
      </c>
      <c r="S15" s="162">
        <v>16</v>
      </c>
      <c r="T15" s="43">
        <v>18</v>
      </c>
      <c r="U15" s="162">
        <v>20</v>
      </c>
      <c r="V15" s="162">
        <v>25</v>
      </c>
      <c r="W15" s="162">
        <v>18</v>
      </c>
      <c r="X15" s="162">
        <v>18</v>
      </c>
      <c r="Y15" s="162">
        <v>18</v>
      </c>
      <c r="Z15" s="162">
        <v>17</v>
      </c>
      <c r="AA15" s="162">
        <v>19</v>
      </c>
      <c r="AB15" s="162">
        <v>17</v>
      </c>
      <c r="AC15" s="162">
        <v>17</v>
      </c>
      <c r="AD15" s="162">
        <v>17</v>
      </c>
      <c r="AE15" s="4" t="s">
        <v>8</v>
      </c>
      <c r="AF15" s="165">
        <f t="shared" si="0"/>
        <v>14.731673097158891</v>
      </c>
      <c r="AG15" s="165">
        <f t="shared" si="0"/>
        <v>13.794104835196748</v>
      </c>
      <c r="AH15" s="165">
        <f t="shared" si="0"/>
        <v>11.879129853738213</v>
      </c>
      <c r="AI15" s="165">
        <f t="shared" si="0"/>
        <v>13.364021085455491</v>
      </c>
      <c r="AJ15" s="165">
        <f t="shared" si="0"/>
        <v>14.847809948032666</v>
      </c>
      <c r="AK15" s="165">
        <f t="shared" si="0"/>
        <v>18.559762435040831</v>
      </c>
      <c r="AL15" s="206">
        <f t="shared" si="0"/>
        <v>13.115709705625182</v>
      </c>
      <c r="AM15" s="206">
        <f t="shared" si="0"/>
        <v>13.668463816538841</v>
      </c>
      <c r="AN15" s="165">
        <f t="shared" si="0"/>
        <v>13.003901170351105</v>
      </c>
      <c r="AO15" s="165">
        <f t="shared" si="0"/>
        <v>12.175034018477405</v>
      </c>
      <c r="AP15" s="165">
        <f t="shared" si="0"/>
        <v>13.503909026297086</v>
      </c>
      <c r="AQ15" s="165">
        <f t="shared" si="0"/>
        <v>12.026032823995472</v>
      </c>
      <c r="AR15" s="165">
        <f t="shared" si="0"/>
        <v>11.944912872400225</v>
      </c>
      <c r="AS15" s="165">
        <f t="shared" si="0"/>
        <v>11.934849761303004</v>
      </c>
    </row>
    <row r="16" spans="1:45">
      <c r="A16" s="4" t="s">
        <v>9</v>
      </c>
      <c r="B16" s="162">
        <v>5353</v>
      </c>
      <c r="C16" s="162">
        <v>5295</v>
      </c>
      <c r="D16" s="162">
        <v>5305</v>
      </c>
      <c r="E16" s="162">
        <v>5305</v>
      </c>
      <c r="F16" s="162">
        <v>4828</v>
      </c>
      <c r="G16" s="162">
        <v>4828</v>
      </c>
      <c r="H16" s="162">
        <v>4930</v>
      </c>
      <c r="I16" s="162">
        <v>4695</v>
      </c>
      <c r="J16" s="162">
        <v>4871</v>
      </c>
      <c r="K16" s="162">
        <v>4858</v>
      </c>
      <c r="L16" s="162">
        <v>4829</v>
      </c>
      <c r="M16" s="162">
        <v>4792</v>
      </c>
      <c r="N16" s="162">
        <v>4800</v>
      </c>
      <c r="O16" s="162">
        <v>4771</v>
      </c>
      <c r="P16" s="4" t="s">
        <v>9</v>
      </c>
      <c r="Q16" s="162">
        <v>11</v>
      </c>
      <c r="R16" s="162">
        <v>14</v>
      </c>
      <c r="S16" s="162">
        <v>7</v>
      </c>
      <c r="T16" s="43">
        <v>5</v>
      </c>
      <c r="U16" s="162">
        <v>7</v>
      </c>
      <c r="V16" s="162">
        <v>5</v>
      </c>
      <c r="W16" s="162">
        <v>5</v>
      </c>
      <c r="X16" s="162">
        <v>5</v>
      </c>
      <c r="Y16" s="162">
        <v>5</v>
      </c>
      <c r="Z16" s="162">
        <v>5</v>
      </c>
      <c r="AA16" s="162">
        <v>5</v>
      </c>
      <c r="AB16" s="162">
        <v>5</v>
      </c>
      <c r="AC16" s="162">
        <v>5</v>
      </c>
      <c r="AD16" s="162">
        <v>5</v>
      </c>
      <c r="AE16" s="4" t="s">
        <v>9</v>
      </c>
      <c r="AF16" s="165">
        <f t="shared" si="0"/>
        <v>20.549224733794134</v>
      </c>
      <c r="AG16" s="165">
        <f t="shared" si="0"/>
        <v>26.44003777148253</v>
      </c>
      <c r="AH16" s="165">
        <f t="shared" si="0"/>
        <v>13.195098963242224</v>
      </c>
      <c r="AI16" s="165">
        <f t="shared" si="0"/>
        <v>9.4250706880301607</v>
      </c>
      <c r="AJ16" s="165">
        <f t="shared" si="0"/>
        <v>14.498757249378624</v>
      </c>
      <c r="AK16" s="165">
        <f t="shared" si="0"/>
        <v>10.356255178127588</v>
      </c>
      <c r="AL16" s="206">
        <f t="shared" si="0"/>
        <v>10.141987829614605</v>
      </c>
      <c r="AM16" s="206">
        <f t="shared" si="0"/>
        <v>10.649627263045794</v>
      </c>
      <c r="AN16" s="165">
        <f t="shared" si="0"/>
        <v>10.264832683227263</v>
      </c>
      <c r="AO16" s="165">
        <f t="shared" si="0"/>
        <v>10.29230135858378</v>
      </c>
      <c r="AP16" s="165">
        <f t="shared" si="0"/>
        <v>10.354110581901015</v>
      </c>
      <c r="AQ16" s="165">
        <f t="shared" si="0"/>
        <v>10.434056761268781</v>
      </c>
      <c r="AR16" s="165">
        <f t="shared" si="0"/>
        <v>10.416666666666666</v>
      </c>
      <c r="AS16" s="165">
        <f t="shared" si="0"/>
        <v>10.479983232026829</v>
      </c>
    </row>
    <row r="17" spans="1:45">
      <c r="A17" s="4" t="s">
        <v>10</v>
      </c>
      <c r="B17" s="162">
        <v>4572</v>
      </c>
      <c r="C17" s="162">
        <v>4518</v>
      </c>
      <c r="D17" s="162">
        <v>4421</v>
      </c>
      <c r="E17" s="162">
        <v>4421</v>
      </c>
      <c r="F17" s="162">
        <v>4078</v>
      </c>
      <c r="G17" s="162">
        <v>4078</v>
      </c>
      <c r="H17" s="162">
        <v>4211</v>
      </c>
      <c r="I17" s="162">
        <v>3970</v>
      </c>
      <c r="J17" s="162">
        <v>4204</v>
      </c>
      <c r="K17" s="162">
        <v>4223</v>
      </c>
      <c r="L17" s="162">
        <v>4226</v>
      </c>
      <c r="M17" s="162">
        <v>4226</v>
      </c>
      <c r="N17" s="162">
        <v>4233</v>
      </c>
      <c r="O17" s="162">
        <v>4239</v>
      </c>
      <c r="P17" s="4" t="s">
        <v>10</v>
      </c>
      <c r="Q17" s="162">
        <v>6</v>
      </c>
      <c r="R17" s="162">
        <v>5</v>
      </c>
      <c r="S17" s="162">
        <v>2</v>
      </c>
      <c r="T17" s="43">
        <v>2</v>
      </c>
      <c r="U17" s="162">
        <v>6</v>
      </c>
      <c r="V17" s="162">
        <v>7</v>
      </c>
      <c r="W17" s="162">
        <v>5</v>
      </c>
      <c r="X17" s="162">
        <v>5</v>
      </c>
      <c r="Y17" s="162">
        <v>5</v>
      </c>
      <c r="Z17" s="162">
        <v>5</v>
      </c>
      <c r="AA17" s="162">
        <v>5</v>
      </c>
      <c r="AB17" s="162">
        <v>5</v>
      </c>
      <c r="AC17" s="162">
        <v>5</v>
      </c>
      <c r="AD17" s="162">
        <v>5</v>
      </c>
      <c r="AE17" s="4" t="s">
        <v>10</v>
      </c>
      <c r="AF17" s="165">
        <f t="shared" si="0"/>
        <v>13.123359580052494</v>
      </c>
      <c r="AG17" s="165">
        <f t="shared" si="0"/>
        <v>11.066843736166446</v>
      </c>
      <c r="AH17" s="165">
        <f t="shared" si="0"/>
        <v>4.5238633793259444</v>
      </c>
      <c r="AI17" s="165">
        <f t="shared" si="0"/>
        <v>4.5238633793259444</v>
      </c>
      <c r="AJ17" s="165">
        <f t="shared" si="0"/>
        <v>14.713094654242276</v>
      </c>
      <c r="AK17" s="165">
        <f t="shared" si="0"/>
        <v>17.165277096615988</v>
      </c>
      <c r="AL17" s="206">
        <f t="shared" si="0"/>
        <v>11.873664212776063</v>
      </c>
      <c r="AM17" s="206">
        <f t="shared" si="0"/>
        <v>12.594458438287154</v>
      </c>
      <c r="AN17" s="165">
        <f t="shared" si="0"/>
        <v>11.893434823977165</v>
      </c>
      <c r="AO17" s="165">
        <f t="shared" si="0"/>
        <v>11.839924224484964</v>
      </c>
      <c r="AP17" s="165">
        <f t="shared" si="0"/>
        <v>11.831519167061051</v>
      </c>
      <c r="AQ17" s="165">
        <f t="shared" si="0"/>
        <v>11.831519167061051</v>
      </c>
      <c r="AR17" s="165">
        <f t="shared" si="0"/>
        <v>11.811953697141508</v>
      </c>
      <c r="AS17" s="165">
        <f t="shared" si="0"/>
        <v>11.795234725171031</v>
      </c>
    </row>
    <row r="18" spans="1:45">
      <c r="A18" s="4" t="s">
        <v>11</v>
      </c>
      <c r="B18" s="162">
        <v>10911</v>
      </c>
      <c r="C18" s="162">
        <v>11089</v>
      </c>
      <c r="D18" s="162">
        <v>10878</v>
      </c>
      <c r="E18" s="162">
        <v>10878</v>
      </c>
      <c r="F18" s="162">
        <v>9995</v>
      </c>
      <c r="G18" s="162">
        <v>9995</v>
      </c>
      <c r="H18" s="162">
        <v>10102</v>
      </c>
      <c r="I18" s="162">
        <v>9387</v>
      </c>
      <c r="J18" s="162">
        <v>10093</v>
      </c>
      <c r="K18" s="162">
        <v>10125</v>
      </c>
      <c r="L18" s="162">
        <v>10071</v>
      </c>
      <c r="M18" s="162">
        <v>10054</v>
      </c>
      <c r="N18" s="162">
        <v>10093</v>
      </c>
      <c r="O18" s="162">
        <v>10128</v>
      </c>
      <c r="P18" s="4" t="s">
        <v>11</v>
      </c>
      <c r="Q18" s="162">
        <v>15</v>
      </c>
      <c r="R18" s="162">
        <v>13</v>
      </c>
      <c r="S18" s="162">
        <v>17</v>
      </c>
      <c r="T18" s="43">
        <v>8</v>
      </c>
      <c r="U18" s="162">
        <v>15</v>
      </c>
      <c r="V18" s="162">
        <v>11</v>
      </c>
      <c r="W18" s="162">
        <v>16</v>
      </c>
      <c r="X18" s="162">
        <v>13</v>
      </c>
      <c r="Y18" s="162">
        <v>14</v>
      </c>
      <c r="Z18" s="162">
        <v>15</v>
      </c>
      <c r="AA18" s="162">
        <v>13</v>
      </c>
      <c r="AB18" s="162">
        <v>12</v>
      </c>
      <c r="AC18" s="162">
        <v>12</v>
      </c>
      <c r="AD18" s="162">
        <v>12</v>
      </c>
      <c r="AE18" s="4" t="s">
        <v>11</v>
      </c>
      <c r="AF18" s="165">
        <f t="shared" si="0"/>
        <v>13.747594171020072</v>
      </c>
      <c r="AG18" s="165">
        <f t="shared" si="0"/>
        <v>11.723329425556859</v>
      </c>
      <c r="AH18" s="165">
        <f t="shared" si="0"/>
        <v>15.627872770729914</v>
      </c>
      <c r="AI18" s="165">
        <f t="shared" si="0"/>
        <v>7.3542930685787828</v>
      </c>
      <c r="AJ18" s="165">
        <f t="shared" si="0"/>
        <v>15.007503751875937</v>
      </c>
      <c r="AK18" s="165">
        <f t="shared" si="0"/>
        <v>11.005502751375689</v>
      </c>
      <c r="AL18" s="206">
        <f t="shared" si="0"/>
        <v>15.838447832112452</v>
      </c>
      <c r="AM18" s="206">
        <f t="shared" si="0"/>
        <v>13.848940023436668</v>
      </c>
      <c r="AN18" s="165">
        <f t="shared" si="0"/>
        <v>13.870999702764292</v>
      </c>
      <c r="AO18" s="165">
        <f t="shared" si="0"/>
        <v>14.814814814814815</v>
      </c>
      <c r="AP18" s="165">
        <f t="shared" si="0"/>
        <v>12.908350709959288</v>
      </c>
      <c r="AQ18" s="165">
        <f t="shared" si="0"/>
        <v>11.935548040580864</v>
      </c>
      <c r="AR18" s="165">
        <f t="shared" si="0"/>
        <v>11.889428316655108</v>
      </c>
      <c r="AS18" s="165">
        <f t="shared" si="0"/>
        <v>11.848341232227488</v>
      </c>
    </row>
    <row r="19" spans="1:45">
      <c r="A19" s="4" t="s">
        <v>12</v>
      </c>
      <c r="B19" s="162">
        <v>3879</v>
      </c>
      <c r="C19" s="162">
        <v>3660</v>
      </c>
      <c r="D19" s="162">
        <v>3517</v>
      </c>
      <c r="E19" s="162">
        <v>3517</v>
      </c>
      <c r="F19" s="162">
        <v>3078</v>
      </c>
      <c r="G19" s="162">
        <v>3078</v>
      </c>
      <c r="H19" s="162">
        <v>2849</v>
      </c>
      <c r="I19" s="162">
        <v>2443</v>
      </c>
      <c r="J19" s="162">
        <v>2469</v>
      </c>
      <c r="K19" s="162">
        <v>2298</v>
      </c>
      <c r="L19" s="162">
        <v>2135</v>
      </c>
      <c r="M19" s="162">
        <v>1999</v>
      </c>
      <c r="N19" s="162">
        <v>1832</v>
      </c>
      <c r="O19" s="162">
        <v>1670</v>
      </c>
      <c r="P19" s="4" t="s">
        <v>12</v>
      </c>
      <c r="Q19" s="162">
        <v>2</v>
      </c>
      <c r="R19" s="162">
        <v>6</v>
      </c>
      <c r="S19" s="162">
        <v>6</v>
      </c>
      <c r="T19" s="43">
        <v>4</v>
      </c>
      <c r="U19" s="162">
        <v>3</v>
      </c>
      <c r="V19" s="162">
        <v>1</v>
      </c>
      <c r="W19" s="162">
        <v>2</v>
      </c>
      <c r="X19" s="162">
        <v>2</v>
      </c>
      <c r="Y19" s="162">
        <v>2</v>
      </c>
      <c r="Z19" s="162">
        <v>2</v>
      </c>
      <c r="AA19" s="162">
        <v>2</v>
      </c>
      <c r="AB19" s="162">
        <v>2</v>
      </c>
      <c r="AC19" s="162">
        <v>2</v>
      </c>
      <c r="AD19" s="162">
        <v>1</v>
      </c>
      <c r="AE19" s="4" t="s">
        <v>12</v>
      </c>
      <c r="AF19" s="165">
        <f t="shared" si="0"/>
        <v>5.1559680329981958</v>
      </c>
      <c r="AG19" s="165">
        <f t="shared" si="0"/>
        <v>16.393442622950818</v>
      </c>
      <c r="AH19" s="165">
        <f t="shared" si="0"/>
        <v>17.059994313335228</v>
      </c>
      <c r="AI19" s="165">
        <f t="shared" si="0"/>
        <v>11.373329542223486</v>
      </c>
      <c r="AJ19" s="165">
        <f t="shared" si="0"/>
        <v>9.7465886939571149</v>
      </c>
      <c r="AK19" s="165">
        <f t="shared" si="0"/>
        <v>3.2488628979857048</v>
      </c>
      <c r="AL19" s="206">
        <f t="shared" si="0"/>
        <v>7.0200070200070197</v>
      </c>
      <c r="AM19" s="206">
        <f t="shared" si="0"/>
        <v>8.1866557511256648</v>
      </c>
      <c r="AN19" s="165">
        <f t="shared" si="0"/>
        <v>8.1004455245038471</v>
      </c>
      <c r="AO19" s="165">
        <f t="shared" si="0"/>
        <v>8.7032201914708445</v>
      </c>
      <c r="AP19" s="165">
        <f t="shared" si="0"/>
        <v>9.3676814988290396</v>
      </c>
      <c r="AQ19" s="165">
        <f t="shared" si="0"/>
        <v>10.005002501250626</v>
      </c>
      <c r="AR19" s="165">
        <f t="shared" si="0"/>
        <v>10.91703056768559</v>
      </c>
      <c r="AS19" s="165">
        <f t="shared" si="0"/>
        <v>5.9880239520958085</v>
      </c>
    </row>
    <row r="20" spans="1:45">
      <c r="A20" s="4" t="s">
        <v>171</v>
      </c>
      <c r="B20" s="162">
        <v>6922</v>
      </c>
      <c r="C20" s="162">
        <v>6692</v>
      </c>
      <c r="D20" s="162">
        <v>6492</v>
      </c>
      <c r="E20" s="162">
        <v>6492</v>
      </c>
      <c r="F20" s="162">
        <v>6146</v>
      </c>
      <c r="G20" s="162">
        <v>6146</v>
      </c>
      <c r="H20" s="162">
        <v>6343</v>
      </c>
      <c r="I20" s="162">
        <v>5888</v>
      </c>
      <c r="J20" s="162">
        <v>6383</v>
      </c>
      <c r="K20" s="162">
        <v>6440</v>
      </c>
      <c r="L20" s="162">
        <v>6423</v>
      </c>
      <c r="M20" s="162">
        <v>6443</v>
      </c>
      <c r="N20" s="162">
        <v>6472</v>
      </c>
      <c r="O20" s="162">
        <v>6501</v>
      </c>
      <c r="P20" s="4" t="s">
        <v>171</v>
      </c>
      <c r="Q20" s="162">
        <v>7</v>
      </c>
      <c r="R20" s="162">
        <v>10</v>
      </c>
      <c r="S20" s="162">
        <v>8</v>
      </c>
      <c r="T20" s="43">
        <v>7</v>
      </c>
      <c r="U20" s="162">
        <v>8</v>
      </c>
      <c r="V20" s="162">
        <v>10</v>
      </c>
      <c r="W20" s="162">
        <v>7</v>
      </c>
      <c r="X20" s="162">
        <v>6</v>
      </c>
      <c r="Y20" s="162">
        <v>7</v>
      </c>
      <c r="Z20" s="162">
        <v>7</v>
      </c>
      <c r="AA20" s="162">
        <v>7</v>
      </c>
      <c r="AB20" s="162">
        <v>7</v>
      </c>
      <c r="AC20" s="162">
        <v>7</v>
      </c>
      <c r="AD20" s="162">
        <v>7</v>
      </c>
      <c r="AE20" s="4" t="s">
        <v>171</v>
      </c>
      <c r="AF20" s="165">
        <f t="shared" si="0"/>
        <v>10.112684195319272</v>
      </c>
      <c r="AG20" s="165">
        <f t="shared" si="0"/>
        <v>14.943215780035864</v>
      </c>
      <c r="AH20" s="165">
        <f t="shared" si="0"/>
        <v>12.322858903265558</v>
      </c>
      <c r="AI20" s="165">
        <f t="shared" si="0"/>
        <v>10.782501540357362</v>
      </c>
      <c r="AJ20" s="165">
        <f t="shared" si="0"/>
        <v>13.016596160104132</v>
      </c>
      <c r="AK20" s="165">
        <f t="shared" si="0"/>
        <v>16.270745200130165</v>
      </c>
      <c r="AL20" s="206">
        <f t="shared" si="0"/>
        <v>11.035787482263913</v>
      </c>
      <c r="AM20" s="206">
        <f t="shared" si="0"/>
        <v>10.190217391304348</v>
      </c>
      <c r="AN20" s="165">
        <f t="shared" si="0"/>
        <v>10.966630111232963</v>
      </c>
      <c r="AO20" s="165">
        <f t="shared" si="0"/>
        <v>10.869565217391305</v>
      </c>
      <c r="AP20" s="165">
        <f t="shared" si="0"/>
        <v>10.89833411178577</v>
      </c>
      <c r="AQ20" s="165">
        <f t="shared" si="0"/>
        <v>10.864504112990844</v>
      </c>
      <c r="AR20" s="165">
        <f t="shared" si="0"/>
        <v>10.815822002472189</v>
      </c>
      <c r="AS20" s="165">
        <f t="shared" si="0"/>
        <v>10.76757421935087</v>
      </c>
    </row>
    <row r="21" spans="1:45">
      <c r="A21" s="4" t="s">
        <v>14</v>
      </c>
      <c r="B21" s="162">
        <v>1715</v>
      </c>
      <c r="C21" s="162">
        <v>1677</v>
      </c>
      <c r="D21" s="162">
        <v>1650</v>
      </c>
      <c r="E21" s="162">
        <v>1650</v>
      </c>
      <c r="F21" s="162">
        <v>1721</v>
      </c>
      <c r="G21" s="162">
        <v>1721</v>
      </c>
      <c r="H21" s="162">
        <v>1761</v>
      </c>
      <c r="I21" s="162">
        <v>1678</v>
      </c>
      <c r="J21" s="162">
        <v>1804</v>
      </c>
      <c r="K21" s="162">
        <v>1836</v>
      </c>
      <c r="L21" s="162">
        <v>1848</v>
      </c>
      <c r="M21" s="162">
        <v>1878</v>
      </c>
      <c r="N21" s="162">
        <v>1898</v>
      </c>
      <c r="O21" s="162">
        <v>1902</v>
      </c>
      <c r="P21" s="4" t="s">
        <v>14</v>
      </c>
      <c r="Q21" s="162">
        <v>1</v>
      </c>
      <c r="R21" s="162">
        <v>3</v>
      </c>
      <c r="S21" s="162">
        <v>2</v>
      </c>
      <c r="T21" s="43">
        <v>8</v>
      </c>
      <c r="U21" s="162">
        <v>3</v>
      </c>
      <c r="V21" s="162">
        <v>4</v>
      </c>
      <c r="W21" s="162">
        <v>2</v>
      </c>
      <c r="X21" s="162">
        <v>2</v>
      </c>
      <c r="Y21" s="162">
        <v>2</v>
      </c>
      <c r="Z21" s="162">
        <v>2</v>
      </c>
      <c r="AA21" s="162">
        <v>2</v>
      </c>
      <c r="AB21" s="162">
        <v>2</v>
      </c>
      <c r="AC21" s="162">
        <v>2</v>
      </c>
      <c r="AD21" s="162">
        <v>2</v>
      </c>
      <c r="AE21" s="4" t="s">
        <v>14</v>
      </c>
      <c r="AF21" s="165">
        <f t="shared" si="0"/>
        <v>5.8309037900874632</v>
      </c>
      <c r="AG21" s="165">
        <f t="shared" si="0"/>
        <v>17.889087656529519</v>
      </c>
      <c r="AH21" s="165">
        <f t="shared" si="0"/>
        <v>12.121212121212121</v>
      </c>
      <c r="AI21" s="165">
        <f t="shared" si="0"/>
        <v>48.484848484848484</v>
      </c>
      <c r="AJ21" s="165">
        <f t="shared" si="0"/>
        <v>17.431725740848343</v>
      </c>
      <c r="AK21" s="165">
        <f t="shared" si="0"/>
        <v>23.24230098779779</v>
      </c>
      <c r="AL21" s="206">
        <f t="shared" si="0"/>
        <v>11.357183418512209</v>
      </c>
      <c r="AM21" s="206">
        <f t="shared" si="0"/>
        <v>11.918951132300357</v>
      </c>
      <c r="AN21" s="165">
        <f t="shared" si="0"/>
        <v>11.086474501108647</v>
      </c>
      <c r="AO21" s="165">
        <f t="shared" si="0"/>
        <v>10.893246187363834</v>
      </c>
      <c r="AP21" s="165">
        <f t="shared" si="0"/>
        <v>10.822510822510823</v>
      </c>
      <c r="AQ21" s="165">
        <f t="shared" si="0"/>
        <v>10.649627263045794</v>
      </c>
      <c r="AR21" s="165">
        <f t="shared" si="0"/>
        <v>10.537407797681769</v>
      </c>
      <c r="AS21" s="165">
        <f t="shared" si="0"/>
        <v>10.515247108307046</v>
      </c>
    </row>
    <row r="22" spans="1:45">
      <c r="A22" s="4" t="s">
        <v>15</v>
      </c>
      <c r="B22" s="162">
        <v>7028</v>
      </c>
      <c r="C22" s="162">
        <v>7005</v>
      </c>
      <c r="D22" s="162">
        <v>6860</v>
      </c>
      <c r="E22" s="162">
        <v>6860</v>
      </c>
      <c r="F22" s="162">
        <v>6659</v>
      </c>
      <c r="G22" s="162">
        <v>6659</v>
      </c>
      <c r="H22" s="162">
        <v>6868</v>
      </c>
      <c r="I22" s="162">
        <v>6472</v>
      </c>
      <c r="J22" s="162">
        <v>7033</v>
      </c>
      <c r="K22" s="162">
        <v>7128</v>
      </c>
      <c r="L22" s="162">
        <v>7129</v>
      </c>
      <c r="M22" s="162">
        <v>7182</v>
      </c>
      <c r="N22" s="162">
        <v>7263</v>
      </c>
      <c r="O22" s="162">
        <v>7263</v>
      </c>
      <c r="P22" s="4" t="s">
        <v>15</v>
      </c>
      <c r="Q22" s="162">
        <v>13</v>
      </c>
      <c r="R22" s="162">
        <v>12</v>
      </c>
      <c r="S22" s="162">
        <v>3</v>
      </c>
      <c r="T22" s="43">
        <v>4</v>
      </c>
      <c r="U22" s="162">
        <v>9</v>
      </c>
      <c r="V22" s="162">
        <v>11</v>
      </c>
      <c r="W22" s="162">
        <v>9</v>
      </c>
      <c r="X22" s="162">
        <v>8</v>
      </c>
      <c r="Y22" s="162">
        <v>8</v>
      </c>
      <c r="Z22" s="162">
        <v>8</v>
      </c>
      <c r="AA22" s="162">
        <v>8</v>
      </c>
      <c r="AB22" s="162">
        <v>8</v>
      </c>
      <c r="AC22" s="162">
        <v>8</v>
      </c>
      <c r="AD22" s="162">
        <v>8</v>
      </c>
      <c r="AE22" s="4" t="s">
        <v>15</v>
      </c>
      <c r="AF22" s="165">
        <f t="shared" si="0"/>
        <v>18.497438816163914</v>
      </c>
      <c r="AG22" s="165">
        <f t="shared" si="0"/>
        <v>17.130620985010708</v>
      </c>
      <c r="AH22" s="165">
        <f t="shared" si="0"/>
        <v>4.3731778425655978</v>
      </c>
      <c r="AI22" s="165">
        <f t="shared" si="0"/>
        <v>5.8309037900874632</v>
      </c>
      <c r="AJ22" s="165">
        <f t="shared" si="0"/>
        <v>13.515542874305451</v>
      </c>
      <c r="AK22" s="165">
        <f t="shared" si="0"/>
        <v>16.51899684637333</v>
      </c>
      <c r="AL22" s="206">
        <f t="shared" si="0"/>
        <v>13.104251601630752</v>
      </c>
      <c r="AM22" s="206">
        <f t="shared" si="0"/>
        <v>12.360939431396787</v>
      </c>
      <c r="AN22" s="165">
        <f t="shared" si="0"/>
        <v>11.374946679937437</v>
      </c>
      <c r="AO22" s="165">
        <f t="shared" si="0"/>
        <v>11.22334455667789</v>
      </c>
      <c r="AP22" s="165">
        <f t="shared" si="0"/>
        <v>11.221770234254453</v>
      </c>
      <c r="AQ22" s="165">
        <f t="shared" si="0"/>
        <v>11.138958507379559</v>
      </c>
      <c r="AR22" s="165">
        <f t="shared" si="0"/>
        <v>11.014732204323282</v>
      </c>
      <c r="AS22" s="165">
        <f t="shared" si="0"/>
        <v>11.014732204323282</v>
      </c>
    </row>
    <row r="23" spans="1:45">
      <c r="A23" s="4" t="s">
        <v>172</v>
      </c>
      <c r="B23" s="162">
        <v>3575</v>
      </c>
      <c r="C23" s="162">
        <v>3437</v>
      </c>
      <c r="D23" s="162">
        <v>3367</v>
      </c>
      <c r="E23" s="162">
        <v>3367</v>
      </c>
      <c r="F23" s="162">
        <v>3129</v>
      </c>
      <c r="G23" s="162">
        <v>3129</v>
      </c>
      <c r="H23" s="162">
        <v>3094</v>
      </c>
      <c r="I23" s="162">
        <v>2869</v>
      </c>
      <c r="J23" s="162">
        <v>3060</v>
      </c>
      <c r="K23" s="162">
        <v>3065</v>
      </c>
      <c r="L23" s="162">
        <v>3072</v>
      </c>
      <c r="M23" s="162">
        <v>3038</v>
      </c>
      <c r="N23" s="162">
        <v>3026</v>
      </c>
      <c r="O23" s="162">
        <v>3036</v>
      </c>
      <c r="P23" s="4" t="s">
        <v>172</v>
      </c>
      <c r="Q23" s="162">
        <v>2</v>
      </c>
      <c r="R23" s="162">
        <v>5</v>
      </c>
      <c r="S23" s="162">
        <v>4</v>
      </c>
      <c r="T23" s="43">
        <v>5</v>
      </c>
      <c r="U23" s="162">
        <v>4</v>
      </c>
      <c r="V23" s="162">
        <v>4</v>
      </c>
      <c r="W23" s="162">
        <v>4</v>
      </c>
      <c r="X23" s="162">
        <v>4</v>
      </c>
      <c r="Y23" s="162">
        <v>4</v>
      </c>
      <c r="Z23" s="162">
        <v>3</v>
      </c>
      <c r="AA23" s="162">
        <v>3</v>
      </c>
      <c r="AB23" s="162">
        <v>3</v>
      </c>
      <c r="AC23" s="162">
        <v>3</v>
      </c>
      <c r="AD23" s="162">
        <v>3</v>
      </c>
      <c r="AE23" s="4" t="s">
        <v>172</v>
      </c>
      <c r="AF23" s="165">
        <f t="shared" ref="AF23:AS38" si="1">Q23*10000/B23</f>
        <v>5.5944055944055942</v>
      </c>
      <c r="AG23" s="165">
        <f t="shared" si="1"/>
        <v>14.547570555717195</v>
      </c>
      <c r="AH23" s="165">
        <f t="shared" si="1"/>
        <v>11.88001188001188</v>
      </c>
      <c r="AI23" s="165">
        <f t="shared" si="1"/>
        <v>14.850014850014849</v>
      </c>
      <c r="AJ23" s="165">
        <f t="shared" si="1"/>
        <v>12.78363694471077</v>
      </c>
      <c r="AK23" s="165">
        <f t="shared" si="1"/>
        <v>12.78363694471077</v>
      </c>
      <c r="AL23" s="206">
        <f t="shared" si="1"/>
        <v>12.92824822236587</v>
      </c>
      <c r="AM23" s="206">
        <f t="shared" si="1"/>
        <v>13.94214011850819</v>
      </c>
      <c r="AN23" s="165">
        <f t="shared" si="1"/>
        <v>13.071895424836601</v>
      </c>
      <c r="AO23" s="165">
        <f t="shared" si="1"/>
        <v>9.7879282218597066</v>
      </c>
      <c r="AP23" s="165">
        <f t="shared" si="1"/>
        <v>9.765625</v>
      </c>
      <c r="AQ23" s="165">
        <f t="shared" si="1"/>
        <v>9.8749177090190923</v>
      </c>
      <c r="AR23" s="165">
        <f t="shared" si="1"/>
        <v>9.9140779907468612</v>
      </c>
      <c r="AS23" s="165">
        <f t="shared" si="1"/>
        <v>9.8814229249011856</v>
      </c>
    </row>
    <row r="24" spans="1:45">
      <c r="A24" s="4" t="s">
        <v>17</v>
      </c>
      <c r="B24" s="162">
        <v>12041</v>
      </c>
      <c r="C24" s="162">
        <v>11747</v>
      </c>
      <c r="D24" s="162">
        <v>11741</v>
      </c>
      <c r="E24" s="162">
        <v>11741</v>
      </c>
      <c r="F24" s="162">
        <v>11486</v>
      </c>
      <c r="G24" s="162">
        <v>11486</v>
      </c>
      <c r="H24" s="162">
        <v>11383</v>
      </c>
      <c r="I24" s="162">
        <v>10572</v>
      </c>
      <c r="J24" s="162">
        <v>11209</v>
      </c>
      <c r="K24" s="162">
        <v>11183</v>
      </c>
      <c r="L24" s="162">
        <v>11074</v>
      </c>
      <c r="M24" s="162">
        <v>11002</v>
      </c>
      <c r="N24" s="162">
        <v>11015</v>
      </c>
      <c r="O24" s="162">
        <v>11060</v>
      </c>
      <c r="P24" s="4" t="s">
        <v>17</v>
      </c>
      <c r="Q24" s="162">
        <v>20</v>
      </c>
      <c r="R24" s="162">
        <v>14</v>
      </c>
      <c r="S24" s="162">
        <v>12</v>
      </c>
      <c r="T24" s="43">
        <v>15</v>
      </c>
      <c r="U24" s="162">
        <v>14</v>
      </c>
      <c r="V24" s="162">
        <v>9</v>
      </c>
      <c r="W24" s="162">
        <v>13</v>
      </c>
      <c r="X24" s="162">
        <v>11</v>
      </c>
      <c r="Y24" s="162">
        <v>12</v>
      </c>
      <c r="Z24" s="162">
        <v>12</v>
      </c>
      <c r="AA24" s="162">
        <v>12</v>
      </c>
      <c r="AB24" s="162">
        <v>12</v>
      </c>
      <c r="AC24" s="162">
        <v>12</v>
      </c>
      <c r="AD24" s="162">
        <v>12</v>
      </c>
      <c r="AE24" s="4" t="s">
        <v>17</v>
      </c>
      <c r="AF24" s="165">
        <f t="shared" si="1"/>
        <v>16.609916119923593</v>
      </c>
      <c r="AG24" s="165">
        <f t="shared" si="1"/>
        <v>11.917936494424108</v>
      </c>
      <c r="AH24" s="165">
        <f t="shared" si="1"/>
        <v>10.220594497913295</v>
      </c>
      <c r="AI24" s="165">
        <f t="shared" si="1"/>
        <v>12.775743122391619</v>
      </c>
      <c r="AJ24" s="165">
        <f t="shared" si="1"/>
        <v>12.18875152359394</v>
      </c>
      <c r="AK24" s="165">
        <f t="shared" si="1"/>
        <v>7.8356259794532477</v>
      </c>
      <c r="AL24" s="206">
        <f t="shared" si="1"/>
        <v>11.420539400860934</v>
      </c>
      <c r="AM24" s="206">
        <f t="shared" si="1"/>
        <v>10.404842981460462</v>
      </c>
      <c r="AN24" s="165">
        <f t="shared" si="1"/>
        <v>10.705682933357124</v>
      </c>
      <c r="AO24" s="165">
        <f t="shared" si="1"/>
        <v>10.73057319145131</v>
      </c>
      <c r="AP24" s="165">
        <f t="shared" si="1"/>
        <v>10.836192884233339</v>
      </c>
      <c r="AQ24" s="165">
        <f t="shared" si="1"/>
        <v>10.907107798582077</v>
      </c>
      <c r="AR24" s="165">
        <f t="shared" si="1"/>
        <v>10.894235133908307</v>
      </c>
      <c r="AS24" s="165">
        <f t="shared" si="1"/>
        <v>10.849909584086799</v>
      </c>
    </row>
    <row r="25" spans="1:45">
      <c r="A25" s="4" t="s">
        <v>18</v>
      </c>
      <c r="B25" s="162">
        <v>3628</v>
      </c>
      <c r="C25" s="162">
        <v>3579</v>
      </c>
      <c r="D25" s="162">
        <v>3515</v>
      </c>
      <c r="E25" s="162">
        <v>3515</v>
      </c>
      <c r="F25" s="162">
        <v>3642</v>
      </c>
      <c r="G25" s="162">
        <v>3642</v>
      </c>
      <c r="H25" s="162">
        <v>3823</v>
      </c>
      <c r="I25" s="162">
        <v>3545</v>
      </c>
      <c r="J25" s="162">
        <v>3887</v>
      </c>
      <c r="K25" s="162">
        <v>3978</v>
      </c>
      <c r="L25" s="162">
        <v>4007</v>
      </c>
      <c r="M25" s="162">
        <v>4070</v>
      </c>
      <c r="N25" s="162">
        <v>4145</v>
      </c>
      <c r="O25" s="162">
        <v>4169</v>
      </c>
      <c r="P25" s="4" t="s">
        <v>18</v>
      </c>
      <c r="Q25" s="162">
        <v>3</v>
      </c>
      <c r="R25" s="162">
        <v>3</v>
      </c>
      <c r="S25" s="162">
        <v>5</v>
      </c>
      <c r="T25" s="43">
        <v>5</v>
      </c>
      <c r="U25" s="162">
        <v>4</v>
      </c>
      <c r="V25" s="162">
        <v>0</v>
      </c>
      <c r="W25" s="162">
        <v>6</v>
      </c>
      <c r="X25" s="162">
        <v>5</v>
      </c>
      <c r="Y25" s="162">
        <v>5</v>
      </c>
      <c r="Z25" s="162">
        <v>4</v>
      </c>
      <c r="AA25" s="162">
        <v>4</v>
      </c>
      <c r="AB25" s="162">
        <v>4</v>
      </c>
      <c r="AC25" s="162">
        <v>4</v>
      </c>
      <c r="AD25" s="162">
        <v>4</v>
      </c>
      <c r="AE25" s="4" t="s">
        <v>18</v>
      </c>
      <c r="AF25" s="165">
        <f t="shared" si="1"/>
        <v>8.2690187431091502</v>
      </c>
      <c r="AG25" s="165">
        <f t="shared" si="1"/>
        <v>8.3822296730930432</v>
      </c>
      <c r="AH25" s="165">
        <f t="shared" si="1"/>
        <v>14.22475106685633</v>
      </c>
      <c r="AI25" s="165">
        <f t="shared" si="1"/>
        <v>14.22475106685633</v>
      </c>
      <c r="AJ25" s="165">
        <f t="shared" si="1"/>
        <v>10.982976386600768</v>
      </c>
      <c r="AK25" s="165">
        <f t="shared" si="1"/>
        <v>0</v>
      </c>
      <c r="AL25" s="206">
        <f t="shared" si="1"/>
        <v>15.694480774261052</v>
      </c>
      <c r="AM25" s="206">
        <f t="shared" si="1"/>
        <v>14.104372355430183</v>
      </c>
      <c r="AN25" s="165">
        <f t="shared" si="1"/>
        <v>12.863390789812195</v>
      </c>
      <c r="AO25" s="165">
        <f t="shared" si="1"/>
        <v>10.055304172951232</v>
      </c>
      <c r="AP25" s="165">
        <f t="shared" si="1"/>
        <v>9.9825305714998755</v>
      </c>
      <c r="AQ25" s="165">
        <f t="shared" si="1"/>
        <v>9.8280098280098276</v>
      </c>
      <c r="AR25" s="165">
        <f t="shared" si="1"/>
        <v>9.6501809408926409</v>
      </c>
      <c r="AS25" s="165">
        <f t="shared" si="1"/>
        <v>9.5946270088750296</v>
      </c>
    </row>
    <row r="26" spans="1:45" s="193" customFormat="1">
      <c r="A26" s="189" t="s">
        <v>19</v>
      </c>
      <c r="B26" s="190">
        <v>6703</v>
      </c>
      <c r="C26" s="190">
        <v>6562</v>
      </c>
      <c r="D26" s="190">
        <v>6507</v>
      </c>
      <c r="E26" s="190">
        <v>6507</v>
      </c>
      <c r="F26" s="190">
        <v>6324</v>
      </c>
      <c r="G26" s="190">
        <v>6324</v>
      </c>
      <c r="H26" s="190">
        <v>6404</v>
      </c>
      <c r="I26" s="190">
        <v>6023</v>
      </c>
      <c r="J26" s="190">
        <v>6432</v>
      </c>
      <c r="K26" s="190">
        <v>6465</v>
      </c>
      <c r="L26" s="190">
        <v>6434</v>
      </c>
      <c r="M26" s="190">
        <v>6414</v>
      </c>
      <c r="N26" s="190">
        <v>6416</v>
      </c>
      <c r="O26" s="190">
        <v>6438</v>
      </c>
      <c r="P26" s="189" t="s">
        <v>19</v>
      </c>
      <c r="Q26" s="190">
        <v>20</v>
      </c>
      <c r="R26" s="190">
        <v>17</v>
      </c>
      <c r="S26" s="190">
        <v>17</v>
      </c>
      <c r="T26" s="198">
        <v>17</v>
      </c>
      <c r="U26" s="190">
        <v>14</v>
      </c>
      <c r="V26" s="190">
        <v>14</v>
      </c>
      <c r="W26" s="190">
        <v>9</v>
      </c>
      <c r="X26" s="190">
        <v>9</v>
      </c>
      <c r="Y26" s="190">
        <v>8</v>
      </c>
      <c r="Z26" s="190">
        <v>8</v>
      </c>
      <c r="AA26" s="190">
        <v>9</v>
      </c>
      <c r="AB26" s="190">
        <v>8</v>
      </c>
      <c r="AC26" s="190">
        <v>7</v>
      </c>
      <c r="AD26" s="190">
        <v>7</v>
      </c>
      <c r="AE26" s="189" t="s">
        <v>19</v>
      </c>
      <c r="AF26" s="191">
        <f t="shared" si="1"/>
        <v>29.837386244964939</v>
      </c>
      <c r="AG26" s="191">
        <f t="shared" si="1"/>
        <v>25.906735751295336</v>
      </c>
      <c r="AH26" s="191">
        <f t="shared" si="1"/>
        <v>26.125710773013676</v>
      </c>
      <c r="AI26" s="191">
        <f t="shared" si="1"/>
        <v>26.125710773013676</v>
      </c>
      <c r="AJ26" s="191">
        <f t="shared" si="1"/>
        <v>22.137887413029727</v>
      </c>
      <c r="AK26" s="191">
        <f t="shared" si="1"/>
        <v>22.137887413029727</v>
      </c>
      <c r="AL26" s="191">
        <f t="shared" si="1"/>
        <v>14.053716427232979</v>
      </c>
      <c r="AM26" s="191">
        <f t="shared" si="1"/>
        <v>14.942719574962643</v>
      </c>
      <c r="AN26" s="191">
        <f t="shared" si="1"/>
        <v>12.437810945273633</v>
      </c>
      <c r="AO26" s="191">
        <f t="shared" si="1"/>
        <v>12.37432327919567</v>
      </c>
      <c r="AP26" s="191">
        <f t="shared" si="1"/>
        <v>13.988187752564501</v>
      </c>
      <c r="AQ26" s="191">
        <f t="shared" si="1"/>
        <v>12.472715933894605</v>
      </c>
      <c r="AR26" s="191">
        <f t="shared" si="1"/>
        <v>10.910224438902743</v>
      </c>
      <c r="AS26" s="191">
        <f t="shared" si="1"/>
        <v>10.872941907424666</v>
      </c>
    </row>
    <row r="27" spans="1:45" s="193" customFormat="1">
      <c r="A27" s="189" t="s">
        <v>20</v>
      </c>
      <c r="B27" s="190">
        <v>5259</v>
      </c>
      <c r="C27" s="190">
        <v>5158</v>
      </c>
      <c r="D27" s="190">
        <v>5096</v>
      </c>
      <c r="E27" s="190">
        <v>5096</v>
      </c>
      <c r="F27" s="190">
        <v>4966</v>
      </c>
      <c r="G27" s="190">
        <v>4966</v>
      </c>
      <c r="H27" s="190">
        <v>4442</v>
      </c>
      <c r="I27" s="190">
        <v>4695</v>
      </c>
      <c r="J27" s="190">
        <v>4711</v>
      </c>
      <c r="K27" s="190">
        <v>4858</v>
      </c>
      <c r="L27" s="190">
        <v>4829</v>
      </c>
      <c r="M27" s="190">
        <v>4792</v>
      </c>
      <c r="N27" s="190">
        <v>4800</v>
      </c>
      <c r="O27" s="190">
        <v>4771</v>
      </c>
      <c r="P27" s="189" t="s">
        <v>20</v>
      </c>
      <c r="Q27" s="190">
        <v>9</v>
      </c>
      <c r="R27" s="190">
        <v>11</v>
      </c>
      <c r="S27" s="190">
        <v>9</v>
      </c>
      <c r="T27" s="198">
        <v>5</v>
      </c>
      <c r="U27" s="190">
        <v>9</v>
      </c>
      <c r="V27" s="190">
        <v>9</v>
      </c>
      <c r="W27" s="190">
        <v>6</v>
      </c>
      <c r="X27" s="190">
        <v>6</v>
      </c>
      <c r="Y27" s="190">
        <v>6</v>
      </c>
      <c r="Z27" s="190">
        <v>6</v>
      </c>
      <c r="AA27" s="190">
        <v>6</v>
      </c>
      <c r="AB27" s="190">
        <v>6</v>
      </c>
      <c r="AC27" s="190">
        <v>6</v>
      </c>
      <c r="AD27" s="190">
        <v>6</v>
      </c>
      <c r="AE27" s="189" t="s">
        <v>20</v>
      </c>
      <c r="AF27" s="191">
        <f t="shared" si="1"/>
        <v>17.113519680547633</v>
      </c>
      <c r="AG27" s="191">
        <f t="shared" si="1"/>
        <v>21.326095385808454</v>
      </c>
      <c r="AH27" s="191">
        <f t="shared" si="1"/>
        <v>17.660910518053374</v>
      </c>
      <c r="AI27" s="191">
        <f t="shared" si="1"/>
        <v>9.811616954474097</v>
      </c>
      <c r="AJ27" s="191">
        <f t="shared" si="1"/>
        <v>18.123238018525978</v>
      </c>
      <c r="AK27" s="191">
        <f t="shared" si="1"/>
        <v>18.123238018525978</v>
      </c>
      <c r="AL27" s="191">
        <f t="shared" si="1"/>
        <v>13.507429085997298</v>
      </c>
      <c r="AM27" s="191">
        <f t="shared" si="1"/>
        <v>12.779552715654953</v>
      </c>
      <c r="AN27" s="191">
        <f t="shared" si="1"/>
        <v>12.736149437486732</v>
      </c>
      <c r="AO27" s="191">
        <f t="shared" si="1"/>
        <v>12.350761630300536</v>
      </c>
      <c r="AP27" s="191">
        <f t="shared" si="1"/>
        <v>12.424932698281218</v>
      </c>
      <c r="AQ27" s="191">
        <f t="shared" si="1"/>
        <v>12.520868113522537</v>
      </c>
      <c r="AR27" s="191">
        <f t="shared" si="1"/>
        <v>12.5</v>
      </c>
      <c r="AS27" s="191">
        <f t="shared" si="1"/>
        <v>12.575979878432195</v>
      </c>
    </row>
    <row r="28" spans="1:45">
      <c r="A28" s="4" t="s">
        <v>283</v>
      </c>
      <c r="B28" s="162">
        <v>5960</v>
      </c>
      <c r="C28" s="162">
        <v>5809</v>
      </c>
      <c r="D28" s="162">
        <v>5701</v>
      </c>
      <c r="E28" s="162">
        <v>5701</v>
      </c>
      <c r="F28" s="162">
        <v>5700</v>
      </c>
      <c r="G28" s="162">
        <v>5700</v>
      </c>
      <c r="H28" s="162">
        <v>5660</v>
      </c>
      <c r="I28" s="162">
        <v>5342</v>
      </c>
      <c r="J28" s="162">
        <v>5716</v>
      </c>
      <c r="K28" s="162">
        <v>5774</v>
      </c>
      <c r="L28" s="162">
        <v>5760</v>
      </c>
      <c r="M28" s="162">
        <v>5782</v>
      </c>
      <c r="N28" s="162">
        <v>5823</v>
      </c>
      <c r="O28" s="162">
        <v>5877</v>
      </c>
      <c r="P28" s="4" t="s">
        <v>283</v>
      </c>
      <c r="Q28" s="162">
        <v>3</v>
      </c>
      <c r="R28" s="162">
        <v>8</v>
      </c>
      <c r="S28" s="162">
        <v>4</v>
      </c>
      <c r="T28" s="43">
        <v>7</v>
      </c>
      <c r="U28" s="162">
        <v>3</v>
      </c>
      <c r="V28" s="162">
        <v>3</v>
      </c>
      <c r="W28" s="162">
        <v>8</v>
      </c>
      <c r="X28" s="162">
        <v>8</v>
      </c>
      <c r="Y28" s="162">
        <v>7</v>
      </c>
      <c r="Z28" s="162">
        <v>7</v>
      </c>
      <c r="AA28" s="162">
        <v>8</v>
      </c>
      <c r="AB28" s="162">
        <v>7</v>
      </c>
      <c r="AC28" s="162">
        <v>6</v>
      </c>
      <c r="AD28" s="162">
        <v>7</v>
      </c>
      <c r="AE28" s="4" t="s">
        <v>283</v>
      </c>
      <c r="AF28" s="165">
        <f t="shared" si="1"/>
        <v>5.0335570469798654</v>
      </c>
      <c r="AG28" s="165">
        <f t="shared" si="1"/>
        <v>13.771733516956447</v>
      </c>
      <c r="AH28" s="165">
        <f t="shared" si="1"/>
        <v>7.0163129275565694</v>
      </c>
      <c r="AI28" s="165">
        <f t="shared" si="1"/>
        <v>12.278547623223997</v>
      </c>
      <c r="AJ28" s="165">
        <f t="shared" si="1"/>
        <v>5.2631578947368425</v>
      </c>
      <c r="AK28" s="165">
        <f t="shared" si="1"/>
        <v>5.2631578947368425</v>
      </c>
      <c r="AL28" s="206">
        <f t="shared" si="1"/>
        <v>14.134275618374557</v>
      </c>
      <c r="AM28" s="206">
        <f t="shared" si="1"/>
        <v>14.97566454511419</v>
      </c>
      <c r="AN28" s="165">
        <f t="shared" si="1"/>
        <v>12.246326102169348</v>
      </c>
      <c r="AO28" s="165">
        <f t="shared" si="1"/>
        <v>12.123311395912712</v>
      </c>
      <c r="AP28" s="165">
        <f t="shared" si="1"/>
        <v>13.888888888888889</v>
      </c>
      <c r="AQ28" s="165">
        <f t="shared" si="1"/>
        <v>12.106537530266344</v>
      </c>
      <c r="AR28" s="165">
        <f t="shared" si="1"/>
        <v>10.303967027305513</v>
      </c>
      <c r="AS28" s="165">
        <f t="shared" si="1"/>
        <v>11.910838863365663</v>
      </c>
    </row>
    <row r="29" spans="1:45" s="71" customFormat="1" ht="14.25" customHeight="1">
      <c r="A29" s="6" t="s">
        <v>284</v>
      </c>
      <c r="B29" s="188">
        <f t="shared" ref="B29:F29" si="2">SUM(B7:B28)</f>
        <v>150621</v>
      </c>
      <c r="C29" s="188">
        <f t="shared" si="2"/>
        <v>147963</v>
      </c>
      <c r="D29" s="188">
        <f t="shared" si="2"/>
        <v>146056</v>
      </c>
      <c r="E29" s="188">
        <f t="shared" ref="E29" si="3">SUM(E7:E28)</f>
        <v>146056</v>
      </c>
      <c r="F29" s="188">
        <f t="shared" si="2"/>
        <v>143428</v>
      </c>
      <c r="G29" s="188">
        <f t="shared" ref="G29" si="4">SUM(G7:G28)</f>
        <v>143428</v>
      </c>
      <c r="H29" s="188">
        <v>145947</v>
      </c>
      <c r="I29" s="188">
        <v>137593</v>
      </c>
      <c r="J29" s="188">
        <v>146303</v>
      </c>
      <c r="K29" s="188">
        <v>146996</v>
      </c>
      <c r="L29" s="188">
        <v>146650</v>
      </c>
      <c r="M29" s="188">
        <v>146628</v>
      </c>
      <c r="N29" s="188">
        <v>147072</v>
      </c>
      <c r="O29" s="188">
        <v>147276</v>
      </c>
      <c r="P29" s="6" t="s">
        <v>284</v>
      </c>
      <c r="Q29" s="188">
        <f t="shared" ref="Q29:AD29" si="5">SUM(Q7:Q28)</f>
        <v>245</v>
      </c>
      <c r="R29" s="188">
        <f t="shared" si="5"/>
        <v>228</v>
      </c>
      <c r="S29" s="188">
        <f t="shared" si="5"/>
        <v>214</v>
      </c>
      <c r="T29" s="187">
        <f t="shared" si="5"/>
        <v>166</v>
      </c>
      <c r="U29" s="188">
        <f t="shared" si="5"/>
        <v>195</v>
      </c>
      <c r="V29" s="188">
        <f t="shared" si="5"/>
        <v>188</v>
      </c>
      <c r="W29" s="188">
        <f t="shared" si="5"/>
        <v>188</v>
      </c>
      <c r="X29" s="188">
        <f t="shared" si="5"/>
        <v>166</v>
      </c>
      <c r="Y29" s="188">
        <f t="shared" si="5"/>
        <v>171</v>
      </c>
      <c r="Z29" s="188">
        <f t="shared" si="5"/>
        <v>169</v>
      </c>
      <c r="AA29" s="188">
        <f t="shared" si="5"/>
        <v>170</v>
      </c>
      <c r="AB29" s="188">
        <f t="shared" si="5"/>
        <v>162</v>
      </c>
      <c r="AC29" s="188">
        <f t="shared" si="5"/>
        <v>158</v>
      </c>
      <c r="AD29" s="188">
        <f t="shared" si="5"/>
        <v>158</v>
      </c>
      <c r="AE29" s="6" t="s">
        <v>284</v>
      </c>
      <c r="AF29" s="194">
        <f t="shared" si="1"/>
        <v>16.265992125931977</v>
      </c>
      <c r="AG29" s="194">
        <f t="shared" si="1"/>
        <v>15.409257719835365</v>
      </c>
      <c r="AH29" s="194">
        <f t="shared" si="1"/>
        <v>14.651914334227968</v>
      </c>
      <c r="AI29" s="194">
        <f t="shared" si="1"/>
        <v>11.365503642438517</v>
      </c>
      <c r="AJ29" s="194">
        <f t="shared" si="1"/>
        <v>13.595671695903171</v>
      </c>
      <c r="AK29" s="194">
        <f t="shared" si="1"/>
        <v>13.107621942716904</v>
      </c>
      <c r="AL29" s="196">
        <f t="shared" si="1"/>
        <v>12.88138844923157</v>
      </c>
      <c r="AM29" s="196">
        <f t="shared" si="1"/>
        <v>12.064567238158919</v>
      </c>
      <c r="AN29" s="194">
        <f t="shared" si="1"/>
        <v>11.688072014927924</v>
      </c>
      <c r="AO29" s="194">
        <f t="shared" si="1"/>
        <v>11.496911480584506</v>
      </c>
      <c r="AP29" s="194">
        <f t="shared" si="1"/>
        <v>11.592226389362427</v>
      </c>
      <c r="AQ29" s="194">
        <f t="shared" si="1"/>
        <v>11.048367296832801</v>
      </c>
      <c r="AR29" s="194">
        <f t="shared" si="1"/>
        <v>10.743037423846824</v>
      </c>
      <c r="AS29" s="194">
        <f t="shared" si="1"/>
        <v>10.728156658247102</v>
      </c>
    </row>
    <row r="30" spans="1:45" ht="14.25" customHeight="1">
      <c r="A30" s="4" t="s">
        <v>285</v>
      </c>
      <c r="B30" s="162">
        <v>17100</v>
      </c>
      <c r="C30" s="162">
        <v>15283</v>
      </c>
      <c r="D30" s="162">
        <v>14846</v>
      </c>
      <c r="E30" s="162">
        <v>14981</v>
      </c>
      <c r="F30" s="162">
        <v>18292</v>
      </c>
      <c r="G30" s="162">
        <v>18788</v>
      </c>
      <c r="H30" s="162">
        <v>19758</v>
      </c>
      <c r="I30" s="162">
        <v>19142</v>
      </c>
      <c r="J30" s="162">
        <v>20708</v>
      </c>
      <c r="K30" s="162">
        <v>21407</v>
      </c>
      <c r="L30" s="162">
        <v>22168</v>
      </c>
      <c r="M30" s="162">
        <v>22212</v>
      </c>
      <c r="N30" s="162">
        <v>22203</v>
      </c>
      <c r="O30" s="162">
        <v>22203</v>
      </c>
      <c r="P30" s="4" t="s">
        <v>285</v>
      </c>
      <c r="Q30" s="162">
        <v>20</v>
      </c>
      <c r="R30" s="162">
        <v>14</v>
      </c>
      <c r="S30" s="162">
        <v>20</v>
      </c>
      <c r="T30" s="43">
        <v>20</v>
      </c>
      <c r="U30" s="162">
        <v>14</v>
      </c>
      <c r="V30" s="162">
        <v>26</v>
      </c>
      <c r="W30" s="162">
        <v>25</v>
      </c>
      <c r="X30" s="162">
        <v>23</v>
      </c>
      <c r="Y30" s="162">
        <v>24</v>
      </c>
      <c r="Z30" s="162">
        <v>25</v>
      </c>
      <c r="AA30" s="162">
        <v>25</v>
      </c>
      <c r="AB30" s="162">
        <v>25</v>
      </c>
      <c r="AC30" s="162">
        <v>25</v>
      </c>
      <c r="AD30" s="162">
        <v>25</v>
      </c>
      <c r="AE30" s="4" t="s">
        <v>285</v>
      </c>
      <c r="AF30" s="165">
        <f t="shared" si="1"/>
        <v>11.695906432748538</v>
      </c>
      <c r="AG30" s="165">
        <f t="shared" si="1"/>
        <v>9.1605051364260941</v>
      </c>
      <c r="AH30" s="165">
        <f t="shared" si="1"/>
        <v>13.471642193183349</v>
      </c>
      <c r="AI30" s="165">
        <f t="shared" si="1"/>
        <v>13.350243641946465</v>
      </c>
      <c r="AJ30" s="165">
        <f t="shared" si="1"/>
        <v>7.6536190684452219</v>
      </c>
      <c r="AK30" s="165">
        <f t="shared" si="1"/>
        <v>13.838620395997445</v>
      </c>
      <c r="AL30" s="206">
        <f t="shared" si="1"/>
        <v>12.65310254074299</v>
      </c>
      <c r="AM30" s="206">
        <f t="shared" si="1"/>
        <v>12.015463378957266</v>
      </c>
      <c r="AN30" s="165">
        <f t="shared" si="1"/>
        <v>11.589723778249951</v>
      </c>
      <c r="AO30" s="165">
        <f t="shared" si="1"/>
        <v>11.678422945765403</v>
      </c>
      <c r="AP30" s="165">
        <f t="shared" si="1"/>
        <v>11.277517141826056</v>
      </c>
      <c r="AQ30" s="165">
        <f t="shared" si="1"/>
        <v>11.255177381595534</v>
      </c>
      <c r="AR30" s="165">
        <f t="shared" si="1"/>
        <v>11.259739674818718</v>
      </c>
      <c r="AS30" s="165">
        <f t="shared" si="1"/>
        <v>11.259739674818718</v>
      </c>
    </row>
    <row r="31" spans="1:45" ht="14.25" customHeight="1">
      <c r="A31" s="4" t="s">
        <v>286</v>
      </c>
      <c r="B31" s="162">
        <v>16586</v>
      </c>
      <c r="C31" s="162">
        <v>15588</v>
      </c>
      <c r="D31" s="162">
        <v>15023</v>
      </c>
      <c r="E31" s="162">
        <v>15246</v>
      </c>
      <c r="F31" s="162">
        <v>16285</v>
      </c>
      <c r="G31" s="162">
        <v>16468</v>
      </c>
      <c r="H31" s="162">
        <v>18746</v>
      </c>
      <c r="I31" s="162">
        <v>18292</v>
      </c>
      <c r="J31" s="162">
        <v>19912</v>
      </c>
      <c r="K31" s="162">
        <v>19400</v>
      </c>
      <c r="L31" s="162">
        <v>19100</v>
      </c>
      <c r="M31" s="162">
        <v>21000</v>
      </c>
      <c r="N31" s="162">
        <v>22000</v>
      </c>
      <c r="O31" s="162">
        <v>23000</v>
      </c>
      <c r="P31" s="4" t="s">
        <v>286</v>
      </c>
      <c r="Q31" s="162">
        <v>16</v>
      </c>
      <c r="R31" s="162">
        <v>16</v>
      </c>
      <c r="S31" s="162">
        <v>16</v>
      </c>
      <c r="T31" s="43">
        <v>8</v>
      </c>
      <c r="U31" s="162">
        <v>15</v>
      </c>
      <c r="V31" s="162">
        <v>15</v>
      </c>
      <c r="W31" s="162">
        <v>15</v>
      </c>
      <c r="X31" s="162">
        <v>19</v>
      </c>
      <c r="Y31" s="162">
        <v>20</v>
      </c>
      <c r="Z31" s="162">
        <v>20</v>
      </c>
      <c r="AA31" s="162">
        <v>18</v>
      </c>
      <c r="AB31" s="162">
        <v>19</v>
      </c>
      <c r="AC31" s="162">
        <v>21</v>
      </c>
      <c r="AD31" s="162">
        <v>20</v>
      </c>
      <c r="AE31" s="4" t="s">
        <v>286</v>
      </c>
      <c r="AF31" s="165">
        <f t="shared" si="1"/>
        <v>9.646689979500783</v>
      </c>
      <c r="AG31" s="165">
        <f t="shared" si="1"/>
        <v>10.264305876315115</v>
      </c>
      <c r="AH31" s="165">
        <f t="shared" si="1"/>
        <v>10.650336151234773</v>
      </c>
      <c r="AI31" s="165">
        <f t="shared" si="1"/>
        <v>5.2472779745507019</v>
      </c>
      <c r="AJ31" s="165">
        <f t="shared" si="1"/>
        <v>9.2109303039606996</v>
      </c>
      <c r="AK31" s="165">
        <f t="shared" si="1"/>
        <v>9.1085742045178524</v>
      </c>
      <c r="AL31" s="206">
        <f t="shared" si="1"/>
        <v>8.001707030833245</v>
      </c>
      <c r="AM31" s="206">
        <f t="shared" si="1"/>
        <v>10.387054450032801</v>
      </c>
      <c r="AN31" s="165">
        <f t="shared" si="1"/>
        <v>10.044194455604661</v>
      </c>
      <c r="AO31" s="165">
        <f t="shared" si="1"/>
        <v>10.309278350515465</v>
      </c>
      <c r="AP31" s="165">
        <f t="shared" si="1"/>
        <v>9.4240837696335085</v>
      </c>
      <c r="AQ31" s="165">
        <f t="shared" si="1"/>
        <v>9.0476190476190474</v>
      </c>
      <c r="AR31" s="165">
        <f t="shared" si="1"/>
        <v>9.545454545454545</v>
      </c>
      <c r="AS31" s="165">
        <f t="shared" si="1"/>
        <v>8.695652173913043</v>
      </c>
    </row>
    <row r="32" spans="1:45" s="193" customFormat="1" ht="14.25" customHeight="1">
      <c r="A32" s="189" t="s">
        <v>287</v>
      </c>
      <c r="B32" s="190">
        <v>15354</v>
      </c>
      <c r="C32" s="190">
        <v>14738</v>
      </c>
      <c r="D32" s="190">
        <v>14108</v>
      </c>
      <c r="E32" s="190">
        <v>14230</v>
      </c>
      <c r="F32" s="190">
        <v>14460</v>
      </c>
      <c r="G32" s="190">
        <v>14699</v>
      </c>
      <c r="H32" s="190">
        <v>16461</v>
      </c>
      <c r="I32" s="190">
        <v>15392</v>
      </c>
      <c r="J32" s="190">
        <v>16445</v>
      </c>
      <c r="K32" s="190">
        <v>17145</v>
      </c>
      <c r="L32" s="190">
        <v>17503</v>
      </c>
      <c r="M32" s="190">
        <v>17503</v>
      </c>
      <c r="N32" s="190">
        <v>17495</v>
      </c>
      <c r="O32" s="190">
        <v>17495</v>
      </c>
      <c r="P32" s="189" t="s">
        <v>287</v>
      </c>
      <c r="Q32" s="190">
        <v>17</v>
      </c>
      <c r="R32" s="190">
        <v>9</v>
      </c>
      <c r="S32" s="190">
        <v>11</v>
      </c>
      <c r="T32" s="198">
        <v>14</v>
      </c>
      <c r="U32" s="190">
        <v>8</v>
      </c>
      <c r="V32" s="190">
        <v>5</v>
      </c>
      <c r="W32" s="190">
        <v>12</v>
      </c>
      <c r="X32" s="190">
        <v>18</v>
      </c>
      <c r="Y32" s="190">
        <v>19</v>
      </c>
      <c r="Z32" s="190">
        <v>18</v>
      </c>
      <c r="AA32" s="190">
        <v>16</v>
      </c>
      <c r="AB32" s="190">
        <v>16</v>
      </c>
      <c r="AC32" s="190">
        <v>16</v>
      </c>
      <c r="AD32" s="190">
        <v>14</v>
      </c>
      <c r="AE32" s="189" t="s">
        <v>287</v>
      </c>
      <c r="AF32" s="191">
        <f t="shared" si="1"/>
        <v>11.072033346359255</v>
      </c>
      <c r="AG32" s="191">
        <f t="shared" si="1"/>
        <v>6.1066630479033792</v>
      </c>
      <c r="AH32" s="191">
        <f t="shared" si="1"/>
        <v>7.7969946129855403</v>
      </c>
      <c r="AI32" s="191">
        <f t="shared" si="1"/>
        <v>9.8383696416022488</v>
      </c>
      <c r="AJ32" s="191">
        <f t="shared" si="1"/>
        <v>5.532503457814661</v>
      </c>
      <c r="AK32" s="191">
        <f t="shared" si="1"/>
        <v>3.4015919450302743</v>
      </c>
      <c r="AL32" s="191">
        <f t="shared" si="1"/>
        <v>7.2899580827410242</v>
      </c>
      <c r="AM32" s="191">
        <f t="shared" si="1"/>
        <v>11.694386694386694</v>
      </c>
      <c r="AN32" s="191">
        <f t="shared" si="1"/>
        <v>11.553663727576771</v>
      </c>
      <c r="AO32" s="191">
        <f t="shared" si="1"/>
        <v>10.498687664041995</v>
      </c>
      <c r="AP32" s="191">
        <f t="shared" si="1"/>
        <v>9.1412900645603603</v>
      </c>
      <c r="AQ32" s="191">
        <f t="shared" si="1"/>
        <v>9.1412900645603603</v>
      </c>
      <c r="AR32" s="191">
        <f t="shared" si="1"/>
        <v>9.1454701343240927</v>
      </c>
      <c r="AS32" s="191">
        <f t="shared" si="1"/>
        <v>8.0022863675335802</v>
      </c>
    </row>
    <row r="33" spans="1:45" ht="14.25" customHeight="1">
      <c r="A33" s="4" t="s">
        <v>288</v>
      </c>
      <c r="B33" s="162">
        <v>9622</v>
      </c>
      <c r="C33" s="162">
        <v>9045</v>
      </c>
      <c r="D33" s="162">
        <v>8679</v>
      </c>
      <c r="E33" s="162">
        <v>8479</v>
      </c>
      <c r="F33" s="162">
        <v>9236</v>
      </c>
      <c r="G33" s="162">
        <v>9377</v>
      </c>
      <c r="H33" s="162">
        <v>10119</v>
      </c>
      <c r="I33" s="162">
        <v>9392</v>
      </c>
      <c r="J33" s="162">
        <v>10890</v>
      </c>
      <c r="K33" s="162">
        <v>11590</v>
      </c>
      <c r="L33" s="162">
        <v>11637</v>
      </c>
      <c r="M33" s="162">
        <v>11637</v>
      </c>
      <c r="N33" s="162">
        <v>11629</v>
      </c>
      <c r="O33" s="162">
        <v>11629</v>
      </c>
      <c r="P33" s="4" t="s">
        <v>288</v>
      </c>
      <c r="Q33" s="162">
        <v>12</v>
      </c>
      <c r="R33" s="162">
        <v>6</v>
      </c>
      <c r="S33" s="162">
        <v>8</v>
      </c>
      <c r="T33" s="43">
        <v>3</v>
      </c>
      <c r="U33" s="162">
        <v>4</v>
      </c>
      <c r="V33" s="162">
        <v>12</v>
      </c>
      <c r="W33" s="162">
        <v>9</v>
      </c>
      <c r="X33" s="162">
        <v>8</v>
      </c>
      <c r="Y33" s="162">
        <v>11</v>
      </c>
      <c r="Z33" s="162">
        <v>12</v>
      </c>
      <c r="AA33" s="162">
        <v>12</v>
      </c>
      <c r="AB33" s="162">
        <v>11</v>
      </c>
      <c r="AC33" s="162">
        <v>10</v>
      </c>
      <c r="AD33" s="162">
        <v>10</v>
      </c>
      <c r="AE33" s="4" t="s">
        <v>288</v>
      </c>
      <c r="AF33" s="165">
        <f t="shared" si="1"/>
        <v>12.47141966327167</v>
      </c>
      <c r="AG33" s="165">
        <f t="shared" si="1"/>
        <v>6.6334991708126037</v>
      </c>
      <c r="AH33" s="165">
        <f t="shared" si="1"/>
        <v>9.2176518032031343</v>
      </c>
      <c r="AI33" s="165">
        <f t="shared" si="1"/>
        <v>3.538153084090105</v>
      </c>
      <c r="AJ33" s="165">
        <f t="shared" si="1"/>
        <v>4.3308791684712</v>
      </c>
      <c r="AK33" s="165">
        <f t="shared" si="1"/>
        <v>12.797269915751306</v>
      </c>
      <c r="AL33" s="206">
        <f t="shared" si="1"/>
        <v>8.8941595019270672</v>
      </c>
      <c r="AM33" s="206">
        <f t="shared" si="1"/>
        <v>8.5178875638841571</v>
      </c>
      <c r="AN33" s="165">
        <f t="shared" si="1"/>
        <v>10.1010101010101</v>
      </c>
      <c r="AO33" s="165">
        <f t="shared" si="1"/>
        <v>10.353753235547886</v>
      </c>
      <c r="AP33" s="165">
        <f t="shared" si="1"/>
        <v>10.311936065996392</v>
      </c>
      <c r="AQ33" s="165">
        <f t="shared" si="1"/>
        <v>9.4526080604966918</v>
      </c>
      <c r="AR33" s="165">
        <f t="shared" si="1"/>
        <v>8.5991916759824569</v>
      </c>
      <c r="AS33" s="165">
        <f t="shared" si="1"/>
        <v>8.5991916759824569</v>
      </c>
    </row>
    <row r="34" spans="1:45" ht="14.25" customHeight="1">
      <c r="A34" s="4" t="s">
        <v>289</v>
      </c>
      <c r="B34" s="162">
        <v>8734</v>
      </c>
      <c r="C34" s="162">
        <v>6856</v>
      </c>
      <c r="D34" s="162">
        <v>6782</v>
      </c>
      <c r="E34" s="162">
        <v>6627</v>
      </c>
      <c r="F34" s="162">
        <v>8137</v>
      </c>
      <c r="G34" s="162">
        <v>8120</v>
      </c>
      <c r="H34" s="162">
        <v>7198</v>
      </c>
      <c r="I34" s="162">
        <v>6877</v>
      </c>
      <c r="J34" s="162">
        <v>8364</v>
      </c>
      <c r="K34" s="162">
        <v>9064</v>
      </c>
      <c r="L34" s="162">
        <v>10221</v>
      </c>
      <c r="M34" s="162">
        <v>10221</v>
      </c>
      <c r="N34" s="162">
        <v>10229</v>
      </c>
      <c r="O34" s="162">
        <v>10229</v>
      </c>
      <c r="P34" s="4" t="s">
        <v>289</v>
      </c>
      <c r="Q34" s="162">
        <v>12</v>
      </c>
      <c r="R34" s="162">
        <v>8</v>
      </c>
      <c r="S34" s="162">
        <v>7</v>
      </c>
      <c r="T34" s="43">
        <v>7</v>
      </c>
      <c r="U34" s="162">
        <v>6</v>
      </c>
      <c r="V34" s="162">
        <v>3</v>
      </c>
      <c r="W34" s="162">
        <v>11</v>
      </c>
      <c r="X34" s="162">
        <v>8</v>
      </c>
      <c r="Y34" s="162">
        <v>9</v>
      </c>
      <c r="Z34" s="162">
        <v>10</v>
      </c>
      <c r="AA34" s="162">
        <v>11</v>
      </c>
      <c r="AB34" s="162">
        <v>10</v>
      </c>
      <c r="AC34" s="162">
        <v>9</v>
      </c>
      <c r="AD34" s="162">
        <v>9</v>
      </c>
      <c r="AE34" s="4" t="s">
        <v>289</v>
      </c>
      <c r="AF34" s="165">
        <f t="shared" si="1"/>
        <v>13.739409205404167</v>
      </c>
      <c r="AG34" s="165">
        <f t="shared" si="1"/>
        <v>11.668611435239207</v>
      </c>
      <c r="AH34" s="165">
        <f t="shared" si="1"/>
        <v>10.32143910350929</v>
      </c>
      <c r="AI34" s="165">
        <f t="shared" si="1"/>
        <v>10.562848951259998</v>
      </c>
      <c r="AJ34" s="165">
        <f t="shared" si="1"/>
        <v>7.3737249600589898</v>
      </c>
      <c r="AK34" s="165">
        <f t="shared" si="1"/>
        <v>3.6945812807881775</v>
      </c>
      <c r="AL34" s="206">
        <f t="shared" si="1"/>
        <v>15.282022784106696</v>
      </c>
      <c r="AM34" s="206">
        <f t="shared" si="1"/>
        <v>11.632979496873636</v>
      </c>
      <c r="AN34" s="165">
        <f t="shared" si="1"/>
        <v>10.760401721664275</v>
      </c>
      <c r="AO34" s="165">
        <f t="shared" si="1"/>
        <v>11.032656663724625</v>
      </c>
      <c r="AP34" s="165">
        <f t="shared" si="1"/>
        <v>10.762156344780355</v>
      </c>
      <c r="AQ34" s="165">
        <f t="shared" si="1"/>
        <v>9.7837784952548681</v>
      </c>
      <c r="AR34" s="165">
        <f t="shared" si="1"/>
        <v>8.7985140287418133</v>
      </c>
      <c r="AS34" s="165">
        <f t="shared" si="1"/>
        <v>8.7985140287418133</v>
      </c>
    </row>
    <row r="35" spans="1:45" ht="14.25" customHeight="1">
      <c r="A35" s="4" t="s">
        <v>290</v>
      </c>
      <c r="B35" s="162">
        <v>19760</v>
      </c>
      <c r="C35" s="162">
        <v>16836</v>
      </c>
      <c r="D35" s="162">
        <v>18553</v>
      </c>
      <c r="E35" s="162">
        <v>18909</v>
      </c>
      <c r="F35" s="162">
        <v>18244</v>
      </c>
      <c r="G35" s="162">
        <v>18606</v>
      </c>
      <c r="H35" s="162">
        <v>19671</v>
      </c>
      <c r="I35" s="162">
        <v>19212</v>
      </c>
      <c r="J35" s="162">
        <v>21478</v>
      </c>
      <c r="K35" s="162">
        <v>21498</v>
      </c>
      <c r="L35" s="162">
        <v>21921</v>
      </c>
      <c r="M35" s="162">
        <v>22099</v>
      </c>
      <c r="N35" s="162">
        <v>22072</v>
      </c>
      <c r="O35" s="162">
        <v>22068</v>
      </c>
      <c r="P35" s="4" t="s">
        <v>290</v>
      </c>
      <c r="Q35" s="162">
        <v>17</v>
      </c>
      <c r="R35" s="162">
        <v>18</v>
      </c>
      <c r="S35" s="162">
        <v>20</v>
      </c>
      <c r="T35" s="43">
        <v>14</v>
      </c>
      <c r="U35" s="162">
        <v>14</v>
      </c>
      <c r="V35" s="162">
        <v>23</v>
      </c>
      <c r="W35" s="162">
        <v>18</v>
      </c>
      <c r="X35" s="162">
        <v>21</v>
      </c>
      <c r="Y35" s="162">
        <v>22</v>
      </c>
      <c r="Z35" s="162">
        <v>22</v>
      </c>
      <c r="AA35" s="162">
        <v>21</v>
      </c>
      <c r="AB35" s="162">
        <v>20</v>
      </c>
      <c r="AC35" s="162">
        <v>20</v>
      </c>
      <c r="AD35" s="162">
        <v>19</v>
      </c>
      <c r="AE35" s="4" t="s">
        <v>290</v>
      </c>
      <c r="AF35" s="165">
        <f t="shared" si="1"/>
        <v>8.6032388663967616</v>
      </c>
      <c r="AG35" s="165">
        <f t="shared" si="1"/>
        <v>10.691375623663578</v>
      </c>
      <c r="AH35" s="165">
        <f t="shared" si="1"/>
        <v>10.779927774483911</v>
      </c>
      <c r="AI35" s="165">
        <f t="shared" si="1"/>
        <v>7.4038817494314877</v>
      </c>
      <c r="AJ35" s="165">
        <f t="shared" si="1"/>
        <v>7.6737557553168161</v>
      </c>
      <c r="AK35" s="165">
        <f t="shared" si="1"/>
        <v>12.36160378372568</v>
      </c>
      <c r="AL35" s="206">
        <f t="shared" si="1"/>
        <v>9.1505261552539263</v>
      </c>
      <c r="AM35" s="206">
        <f t="shared" si="1"/>
        <v>10.930668332292317</v>
      </c>
      <c r="AN35" s="165">
        <f t="shared" si="1"/>
        <v>10.243039389142378</v>
      </c>
      <c r="AO35" s="165">
        <f t="shared" si="1"/>
        <v>10.233510093962229</v>
      </c>
      <c r="AP35" s="165">
        <f t="shared" si="1"/>
        <v>9.5798549336252901</v>
      </c>
      <c r="AQ35" s="165">
        <f t="shared" si="1"/>
        <v>9.0501832662111408</v>
      </c>
      <c r="AR35" s="165">
        <f t="shared" si="1"/>
        <v>9.0612540775643353</v>
      </c>
      <c r="AS35" s="165">
        <f t="shared" si="1"/>
        <v>8.6097516766358524</v>
      </c>
    </row>
    <row r="36" spans="1:45" s="71" customFormat="1">
      <c r="A36" s="6" t="s">
        <v>291</v>
      </c>
      <c r="B36" s="188">
        <v>78929</v>
      </c>
      <c r="C36" s="188">
        <v>78172</v>
      </c>
      <c r="D36" s="188">
        <v>79540</v>
      </c>
      <c r="E36" s="188">
        <v>79540</v>
      </c>
      <c r="F36" s="188">
        <v>88008</v>
      </c>
      <c r="G36" s="188">
        <v>88008</v>
      </c>
      <c r="H36" s="188">
        <f t="shared" ref="H36:O36" si="6">SUM(H30:H35)</f>
        <v>91953</v>
      </c>
      <c r="I36" s="188">
        <f t="shared" si="6"/>
        <v>88307</v>
      </c>
      <c r="J36" s="188">
        <f t="shared" si="6"/>
        <v>97797</v>
      </c>
      <c r="K36" s="188">
        <f t="shared" si="6"/>
        <v>100104</v>
      </c>
      <c r="L36" s="188">
        <f t="shared" si="6"/>
        <v>102550</v>
      </c>
      <c r="M36" s="188">
        <f t="shared" si="6"/>
        <v>104672</v>
      </c>
      <c r="N36" s="188">
        <f t="shared" si="6"/>
        <v>105628</v>
      </c>
      <c r="O36" s="188">
        <f t="shared" si="6"/>
        <v>106624</v>
      </c>
      <c r="P36" s="6" t="s">
        <v>291</v>
      </c>
      <c r="Q36" s="188">
        <f t="shared" ref="Q36:AD36" si="7">SUM(Q30:Q35)</f>
        <v>94</v>
      </c>
      <c r="R36" s="188">
        <f t="shared" si="7"/>
        <v>71</v>
      </c>
      <c r="S36" s="188">
        <f t="shared" si="7"/>
        <v>82</v>
      </c>
      <c r="T36" s="187">
        <f t="shared" si="7"/>
        <v>66</v>
      </c>
      <c r="U36" s="188">
        <f t="shared" si="7"/>
        <v>61</v>
      </c>
      <c r="V36" s="188">
        <f t="shared" si="7"/>
        <v>84</v>
      </c>
      <c r="W36" s="188">
        <f t="shared" si="7"/>
        <v>90</v>
      </c>
      <c r="X36" s="188">
        <f t="shared" si="7"/>
        <v>97</v>
      </c>
      <c r="Y36" s="188">
        <f t="shared" si="7"/>
        <v>105</v>
      </c>
      <c r="Z36" s="188">
        <f t="shared" si="7"/>
        <v>107</v>
      </c>
      <c r="AA36" s="188">
        <f t="shared" si="7"/>
        <v>103</v>
      </c>
      <c r="AB36" s="188">
        <f t="shared" si="7"/>
        <v>101</v>
      </c>
      <c r="AC36" s="188">
        <f t="shared" si="7"/>
        <v>101</v>
      </c>
      <c r="AD36" s="188">
        <f t="shared" si="7"/>
        <v>97</v>
      </c>
      <c r="AE36" s="6" t="s">
        <v>291</v>
      </c>
      <c r="AF36" s="194">
        <f t="shared" si="1"/>
        <v>11.909437595813959</v>
      </c>
      <c r="AG36" s="194">
        <f t="shared" si="1"/>
        <v>9.0825359463746604</v>
      </c>
      <c r="AH36" s="194">
        <f t="shared" si="1"/>
        <v>10.309278350515465</v>
      </c>
      <c r="AI36" s="194">
        <f t="shared" si="1"/>
        <v>8.2977118430978116</v>
      </c>
      <c r="AJ36" s="194">
        <f t="shared" si="1"/>
        <v>6.9311880738114713</v>
      </c>
      <c r="AK36" s="194">
        <f t="shared" si="1"/>
        <v>9.5445868557403877</v>
      </c>
      <c r="AL36" s="196">
        <f t="shared" si="1"/>
        <v>9.7876088871488687</v>
      </c>
      <c r="AM36" s="196">
        <f t="shared" si="1"/>
        <v>10.984406672177743</v>
      </c>
      <c r="AN36" s="194">
        <f t="shared" si="1"/>
        <v>10.736525660296328</v>
      </c>
      <c r="AO36" s="194">
        <f t="shared" si="1"/>
        <v>10.688883561096461</v>
      </c>
      <c r="AP36" s="194">
        <f t="shared" si="1"/>
        <v>10.043881033642126</v>
      </c>
      <c r="AQ36" s="194">
        <f t="shared" si="1"/>
        <v>9.6491898501987166</v>
      </c>
      <c r="AR36" s="194">
        <f t="shared" si="1"/>
        <v>9.5618585980989881</v>
      </c>
      <c r="AS36" s="194">
        <f t="shared" si="1"/>
        <v>9.0973889555822325</v>
      </c>
    </row>
    <row r="37" spans="1:45" s="71" customFormat="1">
      <c r="A37" s="6" t="s">
        <v>292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6" t="s">
        <v>292</v>
      </c>
      <c r="Q37" s="188">
        <v>5</v>
      </c>
      <c r="R37" s="188">
        <v>5</v>
      </c>
      <c r="S37" s="188">
        <v>0</v>
      </c>
      <c r="T37" s="187">
        <v>2</v>
      </c>
      <c r="U37" s="188">
        <v>3</v>
      </c>
      <c r="V37" s="188">
        <v>1</v>
      </c>
      <c r="W37" s="188">
        <v>1</v>
      </c>
      <c r="X37" s="188">
        <v>1</v>
      </c>
      <c r="Y37" s="188">
        <v>1</v>
      </c>
      <c r="Z37" s="188">
        <v>1</v>
      </c>
      <c r="AA37" s="188">
        <v>1</v>
      </c>
      <c r="AB37" s="188">
        <v>1</v>
      </c>
      <c r="AC37" s="188">
        <v>1</v>
      </c>
      <c r="AD37" s="188">
        <v>1</v>
      </c>
      <c r="AE37" s="6" t="s">
        <v>292</v>
      </c>
      <c r="AF37" s="165"/>
      <c r="AG37" s="165"/>
      <c r="AH37" s="165"/>
      <c r="AI37" s="165"/>
      <c r="AJ37" s="165"/>
      <c r="AK37" s="165"/>
      <c r="AL37" s="206"/>
      <c r="AM37" s="206"/>
      <c r="AN37" s="165"/>
      <c r="AO37" s="165"/>
      <c r="AP37" s="165"/>
      <c r="AQ37" s="165"/>
      <c r="AR37" s="165"/>
      <c r="AS37" s="165"/>
    </row>
    <row r="38" spans="1:45" s="71" customFormat="1">
      <c r="A38" s="6" t="s">
        <v>293</v>
      </c>
      <c r="B38" s="188">
        <f t="shared" ref="B38:O38" si="8">B29+B36</f>
        <v>229550</v>
      </c>
      <c r="C38" s="188">
        <f t="shared" si="8"/>
        <v>226135</v>
      </c>
      <c r="D38" s="188">
        <f t="shared" si="8"/>
        <v>225596</v>
      </c>
      <c r="E38" s="188">
        <v>227737</v>
      </c>
      <c r="F38" s="188">
        <f t="shared" si="8"/>
        <v>231436</v>
      </c>
      <c r="G38" s="188">
        <f t="shared" si="8"/>
        <v>231436</v>
      </c>
      <c r="H38" s="188">
        <f t="shared" si="8"/>
        <v>237900</v>
      </c>
      <c r="I38" s="188">
        <f t="shared" si="8"/>
        <v>225900</v>
      </c>
      <c r="J38" s="188">
        <f t="shared" si="8"/>
        <v>244100</v>
      </c>
      <c r="K38" s="188">
        <f t="shared" si="8"/>
        <v>247100</v>
      </c>
      <c r="L38" s="188">
        <f t="shared" si="8"/>
        <v>249200</v>
      </c>
      <c r="M38" s="188">
        <f t="shared" si="8"/>
        <v>251300</v>
      </c>
      <c r="N38" s="188">
        <f t="shared" si="8"/>
        <v>252700</v>
      </c>
      <c r="O38" s="188">
        <f t="shared" si="8"/>
        <v>253900</v>
      </c>
      <c r="P38" s="6" t="s">
        <v>293</v>
      </c>
      <c r="Q38" s="188">
        <f>Q29+Q36+Q37</f>
        <v>344</v>
      </c>
      <c r="R38" s="188">
        <f>R29+R36+R37</f>
        <v>304</v>
      </c>
      <c r="S38" s="188">
        <f>S29+S36+S37</f>
        <v>296</v>
      </c>
      <c r="T38" s="188">
        <f t="shared" ref="T38:AD38" si="9">T29+T36</f>
        <v>232</v>
      </c>
      <c r="U38" s="188">
        <f>U29+U36+U37</f>
        <v>259</v>
      </c>
      <c r="V38" s="188">
        <f t="shared" si="9"/>
        <v>272</v>
      </c>
      <c r="W38" s="188">
        <f t="shared" si="9"/>
        <v>278</v>
      </c>
      <c r="X38" s="188">
        <f t="shared" si="9"/>
        <v>263</v>
      </c>
      <c r="Y38" s="188">
        <f t="shared" si="9"/>
        <v>276</v>
      </c>
      <c r="Z38" s="188">
        <f t="shared" si="9"/>
        <v>276</v>
      </c>
      <c r="AA38" s="188">
        <f t="shared" si="9"/>
        <v>273</v>
      </c>
      <c r="AB38" s="188">
        <f t="shared" si="9"/>
        <v>263</v>
      </c>
      <c r="AC38" s="188">
        <f t="shared" si="9"/>
        <v>259</v>
      </c>
      <c r="AD38" s="188">
        <f t="shared" si="9"/>
        <v>255</v>
      </c>
      <c r="AE38" s="6" t="s">
        <v>293</v>
      </c>
      <c r="AF38" s="194">
        <f t="shared" si="1"/>
        <v>14.985841864517534</v>
      </c>
      <c r="AG38" s="194">
        <f t="shared" si="1"/>
        <v>13.443297145510424</v>
      </c>
      <c r="AH38" s="194">
        <f t="shared" si="1"/>
        <v>13.120800014184649</v>
      </c>
      <c r="AI38" s="194">
        <f t="shared" si="1"/>
        <v>10.187189609066598</v>
      </c>
      <c r="AJ38" s="196">
        <f t="shared" si="1"/>
        <v>11.190998807445688</v>
      </c>
      <c r="AK38" s="196">
        <f t="shared" si="1"/>
        <v>11.752709172298173</v>
      </c>
      <c r="AL38" s="196">
        <f t="shared" si="1"/>
        <v>11.685582177385456</v>
      </c>
      <c r="AM38" s="196">
        <f t="shared" si="1"/>
        <v>11.6423196104471</v>
      </c>
      <c r="AN38" s="196">
        <f t="shared" si="1"/>
        <v>11.306841458418681</v>
      </c>
      <c r="AO38" s="194">
        <f t="shared" si="1"/>
        <v>11.169566976932416</v>
      </c>
      <c r="AP38" s="194">
        <f t="shared" si="1"/>
        <v>10.955056179775282</v>
      </c>
      <c r="AQ38" s="194">
        <f t="shared" si="1"/>
        <v>10.465578989255869</v>
      </c>
      <c r="AR38" s="194">
        <f t="shared" si="1"/>
        <v>10.249307479224377</v>
      </c>
      <c r="AS38" s="194">
        <f t="shared" si="1"/>
        <v>10.043324143363529</v>
      </c>
    </row>
  </sheetData>
  <mergeCells count="11">
    <mergeCell ref="A1:J1"/>
    <mergeCell ref="A3:J3"/>
    <mergeCell ref="B4:O4"/>
    <mergeCell ref="Q4:AD4"/>
    <mergeCell ref="AF4:AS4"/>
    <mergeCell ref="AL5:AS5"/>
    <mergeCell ref="B5:G5"/>
    <mergeCell ref="H5:O5"/>
    <mergeCell ref="Q5:V5"/>
    <mergeCell ref="W5:AD5"/>
    <mergeCell ref="AF5:AK5"/>
  </mergeCells>
  <pageMargins left="0.31496062992125984" right="0" top="0.74803149606299213" bottom="0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workbookViewId="0">
      <selection activeCell="K36" sqref="K36"/>
    </sheetView>
  </sheetViews>
  <sheetFormatPr defaultRowHeight="15"/>
  <cols>
    <col min="1" max="1" width="20.28515625" customWidth="1"/>
  </cols>
  <sheetData>
    <row r="1" spans="1:11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</row>
    <row r="2" spans="1:11" ht="16.5" thickBot="1">
      <c r="A2" s="273" t="s">
        <v>318</v>
      </c>
    </row>
    <row r="3" spans="1:11" ht="50.25" customHeight="1">
      <c r="A3" s="689" t="s">
        <v>320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>
      <c r="A4" s="741" t="s">
        <v>316</v>
      </c>
      <c r="B4" s="742" t="s">
        <v>317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1">
      <c r="A5" s="741"/>
      <c r="B5" s="265">
        <v>2011</v>
      </c>
      <c r="C5" s="265">
        <v>2012</v>
      </c>
      <c r="D5" s="265">
        <v>2013</v>
      </c>
      <c r="E5" s="265">
        <v>2014</v>
      </c>
      <c r="F5" s="265">
        <v>2015</v>
      </c>
      <c r="G5" s="265">
        <v>2016</v>
      </c>
      <c r="H5" s="265">
        <v>2017</v>
      </c>
      <c r="I5" s="265">
        <v>2018</v>
      </c>
      <c r="J5" s="265">
        <v>2019</v>
      </c>
      <c r="K5" s="265">
        <v>2020</v>
      </c>
    </row>
    <row r="6" spans="1:11">
      <c r="A6" s="270">
        <v>1</v>
      </c>
      <c r="B6" s="270">
        <v>2</v>
      </c>
      <c r="C6" s="270">
        <v>3</v>
      </c>
      <c r="D6" s="270">
        <v>4</v>
      </c>
      <c r="E6" s="270">
        <v>5</v>
      </c>
      <c r="F6" s="270">
        <v>6</v>
      </c>
      <c r="G6" s="270">
        <v>7</v>
      </c>
      <c r="H6" s="270">
        <v>8</v>
      </c>
      <c r="I6" s="270">
        <v>9</v>
      </c>
      <c r="J6" s="270">
        <v>10</v>
      </c>
      <c r="K6" s="270">
        <v>11</v>
      </c>
    </row>
    <row r="7" spans="1:11" ht="15.75">
      <c r="A7" s="258" t="s">
        <v>0</v>
      </c>
      <c r="B7" s="406"/>
      <c r="C7" s="406"/>
      <c r="D7" s="412">
        <v>30.1</v>
      </c>
      <c r="E7" s="412">
        <v>30.5</v>
      </c>
      <c r="F7" s="412">
        <v>30.5</v>
      </c>
      <c r="G7" s="412">
        <v>40</v>
      </c>
      <c r="H7" s="412">
        <v>45</v>
      </c>
      <c r="I7" s="412">
        <v>45.5</v>
      </c>
      <c r="J7" s="413">
        <v>49</v>
      </c>
      <c r="K7" s="413">
        <v>52</v>
      </c>
    </row>
    <row r="8" spans="1:11" ht="15.75">
      <c r="A8" s="258" t="s">
        <v>1</v>
      </c>
      <c r="B8" s="406"/>
      <c r="C8" s="406"/>
      <c r="D8" s="412">
        <v>30.1</v>
      </c>
      <c r="E8" s="412">
        <v>30.5</v>
      </c>
      <c r="F8" s="412">
        <v>30.5</v>
      </c>
      <c r="G8" s="412">
        <v>40</v>
      </c>
      <c r="H8" s="412">
        <v>45</v>
      </c>
      <c r="I8" s="412">
        <v>45.5</v>
      </c>
      <c r="J8" s="413">
        <v>49</v>
      </c>
      <c r="K8" s="413">
        <v>52</v>
      </c>
    </row>
    <row r="9" spans="1:11" ht="15.75">
      <c r="A9" s="258" t="s">
        <v>2</v>
      </c>
      <c r="B9" s="406"/>
      <c r="C9" s="406"/>
      <c r="D9" s="412">
        <v>30.1</v>
      </c>
      <c r="E9" s="412">
        <v>30.5</v>
      </c>
      <c r="F9" s="412">
        <v>30.5</v>
      </c>
      <c r="G9" s="412">
        <v>40</v>
      </c>
      <c r="H9" s="412">
        <v>45</v>
      </c>
      <c r="I9" s="412">
        <v>45.5</v>
      </c>
      <c r="J9" s="413">
        <v>49</v>
      </c>
      <c r="K9" s="413">
        <v>52</v>
      </c>
    </row>
    <row r="10" spans="1:11" ht="15.75">
      <c r="A10" s="258" t="s">
        <v>3</v>
      </c>
      <c r="B10" s="406"/>
      <c r="C10" s="406"/>
      <c r="D10" s="412">
        <v>30.1</v>
      </c>
      <c r="E10" s="412">
        <v>30.5</v>
      </c>
      <c r="F10" s="412">
        <v>30.5</v>
      </c>
      <c r="G10" s="412">
        <v>40</v>
      </c>
      <c r="H10" s="412">
        <v>45</v>
      </c>
      <c r="I10" s="412">
        <v>45.5</v>
      </c>
      <c r="J10" s="413">
        <v>49</v>
      </c>
      <c r="K10" s="413">
        <v>52</v>
      </c>
    </row>
    <row r="11" spans="1:11" ht="15.75">
      <c r="A11" s="258" t="s">
        <v>4</v>
      </c>
      <c r="B11" s="406"/>
      <c r="C11" s="406"/>
      <c r="D11" s="412">
        <v>30.1</v>
      </c>
      <c r="E11" s="412">
        <v>30.5</v>
      </c>
      <c r="F11" s="412">
        <v>30.5</v>
      </c>
      <c r="G11" s="412">
        <v>40</v>
      </c>
      <c r="H11" s="412">
        <v>45</v>
      </c>
      <c r="I11" s="412">
        <v>45.5</v>
      </c>
      <c r="J11" s="413">
        <v>49</v>
      </c>
      <c r="K11" s="413">
        <v>52</v>
      </c>
    </row>
    <row r="12" spans="1:11" ht="15.75">
      <c r="A12" s="258" t="s">
        <v>5</v>
      </c>
      <c r="B12" s="406"/>
      <c r="C12" s="406"/>
      <c r="D12" s="412">
        <v>30.1</v>
      </c>
      <c r="E12" s="412">
        <v>30.5</v>
      </c>
      <c r="F12" s="412">
        <v>30.5</v>
      </c>
      <c r="G12" s="412">
        <v>40</v>
      </c>
      <c r="H12" s="412">
        <v>45</v>
      </c>
      <c r="I12" s="412">
        <v>45.5</v>
      </c>
      <c r="J12" s="413">
        <v>49</v>
      </c>
      <c r="K12" s="413">
        <v>52</v>
      </c>
    </row>
    <row r="13" spans="1:11" ht="15.75">
      <c r="A13" s="258" t="s">
        <v>6</v>
      </c>
      <c r="B13" s="406"/>
      <c r="C13" s="406"/>
      <c r="D13" s="412">
        <v>30.1</v>
      </c>
      <c r="E13" s="412">
        <v>30.5</v>
      </c>
      <c r="F13" s="412">
        <v>30.5</v>
      </c>
      <c r="G13" s="412">
        <v>40</v>
      </c>
      <c r="H13" s="412">
        <v>45</v>
      </c>
      <c r="I13" s="412">
        <v>45.5</v>
      </c>
      <c r="J13" s="413">
        <v>49</v>
      </c>
      <c r="K13" s="413">
        <v>52</v>
      </c>
    </row>
    <row r="14" spans="1:11" ht="15.75">
      <c r="A14" s="258" t="s">
        <v>7</v>
      </c>
      <c r="B14" s="406"/>
      <c r="C14" s="406"/>
      <c r="D14" s="412">
        <v>30.1</v>
      </c>
      <c r="E14" s="412">
        <v>30.5</v>
      </c>
      <c r="F14" s="412">
        <v>30.5</v>
      </c>
      <c r="G14" s="412">
        <v>40</v>
      </c>
      <c r="H14" s="412">
        <v>45</v>
      </c>
      <c r="I14" s="412">
        <v>45.5</v>
      </c>
      <c r="J14" s="413">
        <v>49</v>
      </c>
      <c r="K14" s="413">
        <v>52</v>
      </c>
    </row>
    <row r="15" spans="1:11" ht="15.75">
      <c r="A15" s="258" t="s">
        <v>8</v>
      </c>
      <c r="B15" s="406"/>
      <c r="C15" s="406"/>
      <c r="D15" s="412">
        <v>30.1</v>
      </c>
      <c r="E15" s="412">
        <v>30.5</v>
      </c>
      <c r="F15" s="412">
        <v>30.5</v>
      </c>
      <c r="G15" s="412">
        <v>40</v>
      </c>
      <c r="H15" s="412">
        <v>45</v>
      </c>
      <c r="I15" s="412">
        <v>45.5</v>
      </c>
      <c r="J15" s="413">
        <v>49</v>
      </c>
      <c r="K15" s="413">
        <v>52</v>
      </c>
    </row>
    <row r="16" spans="1:11" ht="15.75">
      <c r="A16" s="258" t="s">
        <v>9</v>
      </c>
      <c r="B16" s="406"/>
      <c r="C16" s="406"/>
      <c r="D16" s="412">
        <v>30.1</v>
      </c>
      <c r="E16" s="412">
        <v>30.5</v>
      </c>
      <c r="F16" s="412">
        <v>30.5</v>
      </c>
      <c r="G16" s="412">
        <v>40</v>
      </c>
      <c r="H16" s="412">
        <v>45</v>
      </c>
      <c r="I16" s="412">
        <v>45.5</v>
      </c>
      <c r="J16" s="413">
        <v>49</v>
      </c>
      <c r="K16" s="413">
        <v>52</v>
      </c>
    </row>
    <row r="17" spans="1:11" ht="15.75">
      <c r="A17" s="258" t="s">
        <v>10</v>
      </c>
      <c r="B17" s="406"/>
      <c r="C17" s="406"/>
      <c r="D17" s="412">
        <v>30.1</v>
      </c>
      <c r="E17" s="412">
        <v>30.5</v>
      </c>
      <c r="F17" s="412">
        <v>30.5</v>
      </c>
      <c r="G17" s="412">
        <v>40</v>
      </c>
      <c r="H17" s="412">
        <v>45</v>
      </c>
      <c r="I17" s="412">
        <v>45.5</v>
      </c>
      <c r="J17" s="413">
        <v>49</v>
      </c>
      <c r="K17" s="413">
        <v>52</v>
      </c>
    </row>
    <row r="18" spans="1:11" ht="15.75">
      <c r="A18" s="258" t="s">
        <v>11</v>
      </c>
      <c r="B18" s="406"/>
      <c r="C18" s="406"/>
      <c r="D18" s="412">
        <v>30.1</v>
      </c>
      <c r="E18" s="412">
        <v>30.5</v>
      </c>
      <c r="F18" s="412">
        <v>30.5</v>
      </c>
      <c r="G18" s="412">
        <v>40</v>
      </c>
      <c r="H18" s="412">
        <v>45</v>
      </c>
      <c r="I18" s="412">
        <v>45.5</v>
      </c>
      <c r="J18" s="413">
        <v>49</v>
      </c>
      <c r="K18" s="413">
        <v>52</v>
      </c>
    </row>
    <row r="19" spans="1:11" ht="15.75">
      <c r="A19" s="258" t="s">
        <v>12</v>
      </c>
      <c r="B19" s="406"/>
      <c r="C19" s="406"/>
      <c r="D19" s="412">
        <v>30.1</v>
      </c>
      <c r="E19" s="412">
        <v>30.5</v>
      </c>
      <c r="F19" s="412">
        <v>30.5</v>
      </c>
      <c r="G19" s="412">
        <v>40</v>
      </c>
      <c r="H19" s="412">
        <v>45</v>
      </c>
      <c r="I19" s="412">
        <v>45.5</v>
      </c>
      <c r="J19" s="413">
        <v>49</v>
      </c>
      <c r="K19" s="413">
        <v>52</v>
      </c>
    </row>
    <row r="20" spans="1:11" ht="15.75">
      <c r="A20" s="258" t="s">
        <v>299</v>
      </c>
      <c r="B20" s="406"/>
      <c r="C20" s="406"/>
      <c r="D20" s="412">
        <v>30.1</v>
      </c>
      <c r="E20" s="412">
        <v>30.5</v>
      </c>
      <c r="F20" s="412">
        <v>30.5</v>
      </c>
      <c r="G20" s="412">
        <v>40</v>
      </c>
      <c r="H20" s="412">
        <v>45</v>
      </c>
      <c r="I20" s="412">
        <v>45.5</v>
      </c>
      <c r="J20" s="413">
        <v>49</v>
      </c>
      <c r="K20" s="413">
        <v>52</v>
      </c>
    </row>
    <row r="21" spans="1:11" ht="15.75">
      <c r="A21" s="258" t="s">
        <v>14</v>
      </c>
      <c r="B21" s="406"/>
      <c r="C21" s="406"/>
      <c r="D21" s="412">
        <v>30.1</v>
      </c>
      <c r="E21" s="412">
        <v>30.5</v>
      </c>
      <c r="F21" s="412">
        <v>30.5</v>
      </c>
      <c r="G21" s="412">
        <v>40</v>
      </c>
      <c r="H21" s="412">
        <v>45</v>
      </c>
      <c r="I21" s="412">
        <v>45.5</v>
      </c>
      <c r="J21" s="413">
        <v>49</v>
      </c>
      <c r="K21" s="413">
        <v>52</v>
      </c>
    </row>
    <row r="22" spans="1:11" ht="15.75">
      <c r="A22" s="258" t="s">
        <v>15</v>
      </c>
      <c r="B22" s="406"/>
      <c r="C22" s="406"/>
      <c r="D22" s="412">
        <v>30.1</v>
      </c>
      <c r="E22" s="412">
        <v>30.5</v>
      </c>
      <c r="F22" s="412">
        <v>30.5</v>
      </c>
      <c r="G22" s="412">
        <v>40</v>
      </c>
      <c r="H22" s="412">
        <v>45</v>
      </c>
      <c r="I22" s="412">
        <v>45.5</v>
      </c>
      <c r="J22" s="413">
        <v>49</v>
      </c>
      <c r="K22" s="413">
        <v>52</v>
      </c>
    </row>
    <row r="23" spans="1:11" ht="15.75">
      <c r="A23" s="258" t="s">
        <v>172</v>
      </c>
      <c r="B23" s="406"/>
      <c r="C23" s="406"/>
      <c r="D23" s="412">
        <v>30.1</v>
      </c>
      <c r="E23" s="412">
        <v>30.5</v>
      </c>
      <c r="F23" s="412">
        <v>30.5</v>
      </c>
      <c r="G23" s="412">
        <v>40</v>
      </c>
      <c r="H23" s="412">
        <v>45</v>
      </c>
      <c r="I23" s="412">
        <v>45.5</v>
      </c>
      <c r="J23" s="413">
        <v>49</v>
      </c>
      <c r="K23" s="413">
        <v>52</v>
      </c>
    </row>
    <row r="24" spans="1:11" ht="15.75">
      <c r="A24" s="258" t="s">
        <v>17</v>
      </c>
      <c r="B24" s="406"/>
      <c r="C24" s="406"/>
      <c r="D24" s="412">
        <v>30.1</v>
      </c>
      <c r="E24" s="412">
        <v>30.5</v>
      </c>
      <c r="F24" s="412">
        <v>30.5</v>
      </c>
      <c r="G24" s="412">
        <v>40</v>
      </c>
      <c r="H24" s="412">
        <v>45</v>
      </c>
      <c r="I24" s="412">
        <v>45.5</v>
      </c>
      <c r="J24" s="413">
        <v>49</v>
      </c>
      <c r="K24" s="413">
        <v>52</v>
      </c>
    </row>
    <row r="25" spans="1:11" ht="15.75">
      <c r="A25" s="258" t="s">
        <v>18</v>
      </c>
      <c r="B25" s="406"/>
      <c r="C25" s="406"/>
      <c r="D25" s="412">
        <v>30.1</v>
      </c>
      <c r="E25" s="412">
        <v>30.5</v>
      </c>
      <c r="F25" s="412">
        <v>30.5</v>
      </c>
      <c r="G25" s="412">
        <v>40</v>
      </c>
      <c r="H25" s="412">
        <v>45</v>
      </c>
      <c r="I25" s="412">
        <v>45.5</v>
      </c>
      <c r="J25" s="413">
        <v>49</v>
      </c>
      <c r="K25" s="413">
        <v>52</v>
      </c>
    </row>
    <row r="26" spans="1:11" ht="15.75">
      <c r="A26" s="258" t="s">
        <v>19</v>
      </c>
      <c r="B26" s="406"/>
      <c r="C26" s="406"/>
      <c r="D26" s="412">
        <v>30.1</v>
      </c>
      <c r="E26" s="412">
        <v>30.5</v>
      </c>
      <c r="F26" s="412">
        <v>30.5</v>
      </c>
      <c r="G26" s="412">
        <v>40</v>
      </c>
      <c r="H26" s="412">
        <v>45</v>
      </c>
      <c r="I26" s="412">
        <v>45.5</v>
      </c>
      <c r="J26" s="413">
        <v>49</v>
      </c>
      <c r="K26" s="413">
        <v>52</v>
      </c>
    </row>
    <row r="27" spans="1:11" ht="15.75">
      <c r="A27" s="258" t="s">
        <v>20</v>
      </c>
      <c r="B27" s="406"/>
      <c r="C27" s="406"/>
      <c r="D27" s="412">
        <v>30.1</v>
      </c>
      <c r="E27" s="412">
        <v>30.5</v>
      </c>
      <c r="F27" s="412">
        <v>30.5</v>
      </c>
      <c r="G27" s="412">
        <v>40</v>
      </c>
      <c r="H27" s="412">
        <v>45</v>
      </c>
      <c r="I27" s="412">
        <v>45.5</v>
      </c>
      <c r="J27" s="413">
        <v>49</v>
      </c>
      <c r="K27" s="413">
        <v>52</v>
      </c>
    </row>
    <row r="28" spans="1:11" ht="15.75">
      <c r="A28" s="258" t="s">
        <v>22</v>
      </c>
      <c r="B28" s="406"/>
      <c r="C28" s="406"/>
      <c r="D28" s="412">
        <v>30.1</v>
      </c>
      <c r="E28" s="412">
        <v>30.5</v>
      </c>
      <c r="F28" s="412">
        <v>30.5</v>
      </c>
      <c r="G28" s="412">
        <v>40</v>
      </c>
      <c r="H28" s="412">
        <v>45</v>
      </c>
      <c r="I28" s="412">
        <v>45.5</v>
      </c>
      <c r="J28" s="413">
        <v>49</v>
      </c>
      <c r="K28" s="413">
        <v>52</v>
      </c>
    </row>
    <row r="29" spans="1:11" ht="15.75">
      <c r="A29" s="258" t="s">
        <v>23</v>
      </c>
      <c r="B29" s="406"/>
      <c r="C29" s="406"/>
      <c r="D29" s="412">
        <v>30.1</v>
      </c>
      <c r="E29" s="412">
        <v>30.5</v>
      </c>
      <c r="F29" s="412">
        <v>30.5</v>
      </c>
      <c r="G29" s="412">
        <v>40</v>
      </c>
      <c r="H29" s="412">
        <v>45</v>
      </c>
      <c r="I29" s="412">
        <v>45.5</v>
      </c>
      <c r="J29" s="413">
        <v>49</v>
      </c>
      <c r="K29" s="413">
        <v>52</v>
      </c>
    </row>
    <row r="30" spans="1:11" ht="15.75">
      <c r="A30" s="258" t="s">
        <v>24</v>
      </c>
      <c r="B30" s="406"/>
      <c r="C30" s="406"/>
      <c r="D30" s="412">
        <v>30.1</v>
      </c>
      <c r="E30" s="412">
        <v>30.5</v>
      </c>
      <c r="F30" s="412">
        <v>30.5</v>
      </c>
      <c r="G30" s="412">
        <v>40</v>
      </c>
      <c r="H30" s="412">
        <v>45</v>
      </c>
      <c r="I30" s="412">
        <v>45.5</v>
      </c>
      <c r="J30" s="413">
        <v>49</v>
      </c>
      <c r="K30" s="413">
        <v>52</v>
      </c>
    </row>
    <row r="31" spans="1:11" ht="15.75">
      <c r="A31" s="258" t="s">
        <v>25</v>
      </c>
      <c r="B31" s="406"/>
      <c r="C31" s="406"/>
      <c r="D31" s="412">
        <v>30.1</v>
      </c>
      <c r="E31" s="412">
        <v>30.5</v>
      </c>
      <c r="F31" s="412">
        <v>30.5</v>
      </c>
      <c r="G31" s="412">
        <v>40</v>
      </c>
      <c r="H31" s="412">
        <v>45</v>
      </c>
      <c r="I31" s="412">
        <v>45.5</v>
      </c>
      <c r="J31" s="413">
        <v>49</v>
      </c>
      <c r="K31" s="413">
        <v>52</v>
      </c>
    </row>
    <row r="32" spans="1:11" ht="15.75">
      <c r="A32" s="258" t="s">
        <v>26</v>
      </c>
      <c r="B32" s="406"/>
      <c r="C32" s="406"/>
      <c r="D32" s="412">
        <v>30.1</v>
      </c>
      <c r="E32" s="412">
        <v>30.5</v>
      </c>
      <c r="F32" s="412">
        <v>30.5</v>
      </c>
      <c r="G32" s="412">
        <v>40</v>
      </c>
      <c r="H32" s="412">
        <v>45</v>
      </c>
      <c r="I32" s="412">
        <v>45.5</v>
      </c>
      <c r="J32" s="413">
        <v>49</v>
      </c>
      <c r="K32" s="413">
        <v>52</v>
      </c>
    </row>
    <row r="33" spans="1:11" ht="15.75">
      <c r="A33" s="258" t="s">
        <v>27</v>
      </c>
      <c r="B33" s="406"/>
      <c r="C33" s="406"/>
      <c r="D33" s="412">
        <v>30.1</v>
      </c>
      <c r="E33" s="412">
        <v>30.5</v>
      </c>
      <c r="F33" s="412">
        <v>30.5</v>
      </c>
      <c r="G33" s="412">
        <v>40</v>
      </c>
      <c r="H33" s="412">
        <v>45</v>
      </c>
      <c r="I33" s="412">
        <v>45.5</v>
      </c>
      <c r="J33" s="413">
        <v>49</v>
      </c>
      <c r="K33" s="413">
        <v>52</v>
      </c>
    </row>
    <row r="34" spans="1:11" ht="15.75">
      <c r="A34" s="258" t="s">
        <v>302</v>
      </c>
      <c r="B34" s="406"/>
      <c r="C34" s="406"/>
      <c r="D34" s="412">
        <v>30.1</v>
      </c>
      <c r="E34" s="412">
        <v>30.5</v>
      </c>
      <c r="F34" s="412">
        <v>30.5</v>
      </c>
      <c r="G34" s="412">
        <v>40</v>
      </c>
      <c r="H34" s="412">
        <v>45</v>
      </c>
      <c r="I34" s="412">
        <v>45.5</v>
      </c>
      <c r="J34" s="413">
        <v>49</v>
      </c>
      <c r="K34" s="413">
        <v>52</v>
      </c>
    </row>
    <row r="35" spans="1:11" ht="15.75">
      <c r="A35" s="258" t="s">
        <v>235</v>
      </c>
      <c r="B35" s="406"/>
      <c r="C35" s="406"/>
      <c r="D35" s="412">
        <v>30.1</v>
      </c>
      <c r="E35" s="412">
        <v>30.5</v>
      </c>
      <c r="F35" s="412">
        <v>30.5</v>
      </c>
      <c r="G35" s="412">
        <v>40</v>
      </c>
      <c r="H35" s="412">
        <v>45</v>
      </c>
      <c r="I35" s="412">
        <v>45.5</v>
      </c>
      <c r="J35" s="413">
        <v>49</v>
      </c>
      <c r="K35" s="413">
        <v>52</v>
      </c>
    </row>
    <row r="36" spans="1:11" ht="47.25">
      <c r="A36" s="275" t="s">
        <v>365</v>
      </c>
      <c r="B36" s="406">
        <v>30.1</v>
      </c>
      <c r="C36" s="406">
        <v>30.1</v>
      </c>
      <c r="D36" s="412">
        <v>30.1</v>
      </c>
      <c r="E36" s="412">
        <v>30.5</v>
      </c>
      <c r="F36" s="412">
        <v>30.5</v>
      </c>
      <c r="G36" s="412">
        <v>40</v>
      </c>
      <c r="H36" s="412">
        <v>45</v>
      </c>
      <c r="I36" s="412">
        <v>45.5</v>
      </c>
      <c r="J36" s="413">
        <v>49</v>
      </c>
      <c r="K36" s="413">
        <v>52</v>
      </c>
    </row>
  </sheetData>
  <mergeCells count="4">
    <mergeCell ref="A4:A5"/>
    <mergeCell ref="B4:K4"/>
    <mergeCell ref="A1:I1"/>
    <mergeCell ref="A3:K3"/>
  </mergeCells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</sheetPr>
  <dimension ref="A1:K8"/>
  <sheetViews>
    <sheetView workbookViewId="0">
      <selection activeCell="K9" sqref="K8:K9"/>
    </sheetView>
  </sheetViews>
  <sheetFormatPr defaultRowHeight="15"/>
  <cols>
    <col min="1" max="1" width="21.7109375" customWidth="1"/>
  </cols>
  <sheetData>
    <row r="1" spans="1:11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ht="15.75">
      <c r="A2" s="873" t="s">
        <v>318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1" ht="50.25" customHeight="1">
      <c r="A3" s="689" t="s">
        <v>321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>
      <c r="A4" s="741" t="s">
        <v>316</v>
      </c>
      <c r="B4" s="742" t="s">
        <v>317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1">
      <c r="A5" s="741"/>
      <c r="B5" s="265">
        <v>2011</v>
      </c>
      <c r="C5" s="265">
        <v>2012</v>
      </c>
      <c r="D5" s="265">
        <v>2013</v>
      </c>
      <c r="E5" s="265">
        <v>2014</v>
      </c>
      <c r="F5" s="265">
        <v>2015</v>
      </c>
      <c r="G5" s="265">
        <v>2016</v>
      </c>
      <c r="H5" s="265">
        <v>2017</v>
      </c>
      <c r="I5" s="265">
        <v>2018</v>
      </c>
      <c r="J5" s="265">
        <v>2019</v>
      </c>
      <c r="K5" s="265">
        <v>2020</v>
      </c>
    </row>
    <row r="6" spans="1:11">
      <c r="A6" s="278" t="s">
        <v>322</v>
      </c>
      <c r="B6" s="276">
        <v>26</v>
      </c>
      <c r="C6" s="276">
        <v>57.8</v>
      </c>
      <c r="D6" s="276">
        <v>62</v>
      </c>
      <c r="E6" s="276">
        <v>65</v>
      </c>
      <c r="F6" s="276">
        <v>67</v>
      </c>
      <c r="G6" s="276">
        <v>70</v>
      </c>
      <c r="H6" s="276">
        <v>72</v>
      </c>
      <c r="I6" s="276">
        <v>75</v>
      </c>
      <c r="J6" s="276">
        <v>77</v>
      </c>
      <c r="K6" s="276">
        <v>80</v>
      </c>
    </row>
    <row r="7" spans="1:11">
      <c r="A7" s="278" t="s">
        <v>235</v>
      </c>
      <c r="B7" s="276">
        <v>26</v>
      </c>
      <c r="C7" s="276">
        <v>57.8</v>
      </c>
      <c r="D7" s="276">
        <v>62</v>
      </c>
      <c r="E7" s="276">
        <v>65</v>
      </c>
      <c r="F7" s="276">
        <v>67</v>
      </c>
      <c r="G7" s="276">
        <v>70</v>
      </c>
      <c r="H7" s="276">
        <v>72</v>
      </c>
      <c r="I7" s="276">
        <v>75</v>
      </c>
      <c r="J7" s="276">
        <v>77</v>
      </c>
      <c r="K7" s="276">
        <v>80</v>
      </c>
    </row>
    <row r="8" spans="1:11">
      <c r="A8" s="255" t="s">
        <v>190</v>
      </c>
      <c r="B8" s="277">
        <v>26</v>
      </c>
      <c r="C8" s="277">
        <v>57.8</v>
      </c>
      <c r="D8" s="277">
        <v>62</v>
      </c>
      <c r="E8" s="277">
        <v>65</v>
      </c>
      <c r="F8" s="277">
        <v>67</v>
      </c>
      <c r="G8" s="277">
        <v>70</v>
      </c>
      <c r="H8" s="277">
        <v>72</v>
      </c>
      <c r="I8" s="277">
        <v>75</v>
      </c>
      <c r="J8" s="277">
        <v>77</v>
      </c>
      <c r="K8" s="277">
        <v>80</v>
      </c>
    </row>
  </sheetData>
  <mergeCells count="5">
    <mergeCell ref="A4:A5"/>
    <mergeCell ref="B4:K4"/>
    <mergeCell ref="A3:K3"/>
    <mergeCell ref="A1:K1"/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L98"/>
  <sheetViews>
    <sheetView zoomScale="120" zoomScaleNormal="120" workbookViewId="0">
      <pane xSplit="1" ySplit="5" topLeftCell="B6" activePane="bottomRight" state="frozen"/>
      <selection activeCell="B39" sqref="B39"/>
      <selection pane="topRight" activeCell="B39" sqref="B39"/>
      <selection pane="bottomLeft" activeCell="B39" sqref="B39"/>
      <selection pane="bottomRight" activeCell="G99" sqref="G99"/>
    </sheetView>
  </sheetViews>
  <sheetFormatPr defaultRowHeight="15"/>
  <cols>
    <col min="1" max="1" width="18.140625" customWidth="1"/>
    <col min="2" max="11" width="7.28515625" style="1" customWidth="1"/>
  </cols>
  <sheetData>
    <row r="2" spans="1:11" ht="76.5" customHeight="1">
      <c r="A2" s="2"/>
      <c r="B2" s="679" t="s">
        <v>614</v>
      </c>
      <c r="C2" s="679"/>
      <c r="D2" s="679"/>
      <c r="E2" s="679"/>
      <c r="F2" s="679"/>
      <c r="G2" s="679"/>
      <c r="H2" s="679"/>
      <c r="I2" s="679"/>
      <c r="J2" s="679"/>
      <c r="K2" s="679"/>
    </row>
    <row r="3" spans="1:1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2.25" customHeight="1">
      <c r="A4" s="4"/>
      <c r="B4" s="680" t="s">
        <v>256</v>
      </c>
      <c r="C4" s="681"/>
      <c r="D4" s="682" t="s">
        <v>257</v>
      </c>
      <c r="E4" s="683"/>
      <c r="F4" s="683"/>
      <c r="G4" s="683"/>
      <c r="H4" s="683"/>
      <c r="I4" s="683"/>
      <c r="J4" s="683"/>
      <c r="K4" s="684"/>
    </row>
    <row r="5" spans="1:11">
      <c r="A5" s="4"/>
      <c r="B5" s="607">
        <v>2011</v>
      </c>
      <c r="C5" s="607">
        <v>2012</v>
      </c>
      <c r="D5" s="607">
        <v>2013</v>
      </c>
      <c r="E5" s="607">
        <v>2014</v>
      </c>
      <c r="F5" s="607">
        <v>2015</v>
      </c>
      <c r="G5" s="607">
        <v>2016</v>
      </c>
      <c r="H5" s="607">
        <v>2017</v>
      </c>
      <c r="I5" s="607">
        <v>2018</v>
      </c>
      <c r="J5" s="607">
        <v>2019</v>
      </c>
      <c r="K5" s="607">
        <v>2020</v>
      </c>
    </row>
    <row r="6" spans="1:11">
      <c r="A6" s="6" t="s">
        <v>0</v>
      </c>
      <c r="B6" s="162">
        <v>43</v>
      </c>
      <c r="C6" s="162">
        <v>54</v>
      </c>
      <c r="D6" s="163">
        <v>44</v>
      </c>
      <c r="E6" s="163">
        <v>42</v>
      </c>
      <c r="F6" s="163">
        <v>41</v>
      </c>
      <c r="G6" s="163">
        <v>40</v>
      </c>
      <c r="H6" s="163">
        <v>39</v>
      </c>
      <c r="I6" s="163">
        <v>38</v>
      </c>
      <c r="J6" s="163">
        <v>39</v>
      </c>
      <c r="K6" s="163">
        <v>38</v>
      </c>
    </row>
    <row r="7" spans="1:11">
      <c r="A7" s="4" t="s">
        <v>266</v>
      </c>
      <c r="B7" s="165">
        <f>B6*100000/B8</f>
        <v>182.17251313336723</v>
      </c>
      <c r="C7" s="165">
        <f t="shared" ref="C7:K7" si="0">C6*100000/C8</f>
        <v>228.77478393492629</v>
      </c>
      <c r="D7" s="165">
        <f t="shared" si="0"/>
        <v>191.08833492573612</v>
      </c>
      <c r="E7" s="165">
        <f t="shared" si="0"/>
        <v>184.09748400105198</v>
      </c>
      <c r="F7" s="165">
        <f t="shared" si="0"/>
        <v>181.37580181375802</v>
      </c>
      <c r="G7" s="165">
        <f t="shared" si="0"/>
        <v>179.37219730941703</v>
      </c>
      <c r="H7" s="165">
        <f t="shared" si="0"/>
        <v>175.75484452456061</v>
      </c>
      <c r="I7" s="165">
        <f t="shared" si="0"/>
        <v>173.51598173515981</v>
      </c>
      <c r="J7" s="165">
        <f t="shared" si="0"/>
        <v>179.72350230414747</v>
      </c>
      <c r="K7" s="165">
        <f t="shared" si="0"/>
        <v>176.74418604651163</v>
      </c>
    </row>
    <row r="8" spans="1:11">
      <c r="A8" s="4" t="s">
        <v>101</v>
      </c>
      <c r="B8" s="162">
        <v>23604</v>
      </c>
      <c r="C8" s="162">
        <v>23604</v>
      </c>
      <c r="D8" s="163">
        <v>23026</v>
      </c>
      <c r="E8" s="163">
        <v>22814</v>
      </c>
      <c r="F8" s="163">
        <v>22605</v>
      </c>
      <c r="G8" s="163">
        <v>22300</v>
      </c>
      <c r="H8" s="163">
        <v>22190</v>
      </c>
      <c r="I8" s="163">
        <v>21900</v>
      </c>
      <c r="J8" s="163">
        <v>21700</v>
      </c>
      <c r="K8" s="163">
        <v>21500</v>
      </c>
    </row>
    <row r="9" spans="1:11">
      <c r="A9" s="6" t="s">
        <v>1</v>
      </c>
      <c r="B9" s="162">
        <v>23</v>
      </c>
      <c r="C9" s="162">
        <v>21</v>
      </c>
      <c r="D9" s="163">
        <v>18</v>
      </c>
      <c r="E9" s="163">
        <v>17</v>
      </c>
      <c r="F9" s="163">
        <v>17</v>
      </c>
      <c r="G9" s="163">
        <v>16</v>
      </c>
      <c r="H9" s="163">
        <v>15</v>
      </c>
      <c r="I9" s="163">
        <v>14</v>
      </c>
      <c r="J9" s="163">
        <v>14</v>
      </c>
      <c r="K9" s="163">
        <v>14</v>
      </c>
    </row>
    <row r="10" spans="1:11">
      <c r="A10" s="4" t="s">
        <v>266</v>
      </c>
      <c r="B10" s="165">
        <f t="shared" ref="B10:K10" si="1">B9*100000/B11</f>
        <v>237.06452277880848</v>
      </c>
      <c r="C10" s="165">
        <f t="shared" si="1"/>
        <v>216.45021645021646</v>
      </c>
      <c r="D10" s="165">
        <f t="shared" si="1"/>
        <v>196.48509987992577</v>
      </c>
      <c r="E10" s="165">
        <f t="shared" si="1"/>
        <v>190.30560841822455</v>
      </c>
      <c r="F10" s="165">
        <f t="shared" si="1"/>
        <v>195.17795637198623</v>
      </c>
      <c r="G10" s="165">
        <f t="shared" si="1"/>
        <v>188.23529411764707</v>
      </c>
      <c r="H10" s="165">
        <f t="shared" si="1"/>
        <v>180.72289156626505</v>
      </c>
      <c r="I10" s="165">
        <f t="shared" si="1"/>
        <v>172.83950617283949</v>
      </c>
      <c r="J10" s="165">
        <f t="shared" si="1"/>
        <v>177.21518987341773</v>
      </c>
      <c r="K10" s="165">
        <f t="shared" si="1"/>
        <v>181.81818181818181</v>
      </c>
    </row>
    <row r="11" spans="1:11">
      <c r="A11" s="4" t="s">
        <v>101</v>
      </c>
      <c r="B11" s="162">
        <v>9702</v>
      </c>
      <c r="C11" s="162">
        <v>9702</v>
      </c>
      <c r="D11" s="163">
        <v>9161</v>
      </c>
      <c r="E11" s="163">
        <v>8933</v>
      </c>
      <c r="F11" s="163">
        <v>8710</v>
      </c>
      <c r="G11" s="163">
        <v>8500</v>
      </c>
      <c r="H11" s="163">
        <v>8300</v>
      </c>
      <c r="I11" s="163">
        <v>8100</v>
      </c>
      <c r="J11" s="163">
        <v>7900</v>
      </c>
      <c r="K11" s="163">
        <v>7700</v>
      </c>
    </row>
    <row r="12" spans="1:11">
      <c r="A12" s="6" t="s">
        <v>2</v>
      </c>
      <c r="B12" s="162">
        <v>46</v>
      </c>
      <c r="C12" s="162">
        <v>50</v>
      </c>
      <c r="D12" s="163">
        <v>44</v>
      </c>
      <c r="E12" s="163">
        <v>43</v>
      </c>
      <c r="F12" s="163">
        <v>43</v>
      </c>
      <c r="G12" s="163">
        <v>42</v>
      </c>
      <c r="H12" s="163">
        <v>41</v>
      </c>
      <c r="I12" s="163">
        <v>40</v>
      </c>
      <c r="J12" s="163">
        <v>40</v>
      </c>
      <c r="K12" s="163">
        <v>40</v>
      </c>
    </row>
    <row r="13" spans="1:11">
      <c r="A13" s="4" t="s">
        <v>266</v>
      </c>
      <c r="B13" s="165">
        <f>B12*100000/B14</f>
        <v>180.36386449184442</v>
      </c>
      <c r="C13" s="165">
        <f t="shared" ref="C13:K13" si="2">C12*100000/C14</f>
        <v>196.04767879548305</v>
      </c>
      <c r="D13" s="165">
        <f t="shared" si="2"/>
        <v>180.40180401804017</v>
      </c>
      <c r="E13" s="165">
        <f t="shared" si="2"/>
        <v>178.87599317775283</v>
      </c>
      <c r="F13" s="165">
        <f t="shared" si="2"/>
        <v>181.43459915611814</v>
      </c>
      <c r="G13" s="165">
        <f t="shared" si="2"/>
        <v>177.96610169491527</v>
      </c>
      <c r="H13" s="165">
        <f t="shared" si="2"/>
        <v>175.51369863013699</v>
      </c>
      <c r="I13" s="165">
        <f t="shared" si="2"/>
        <v>173.91304347826087</v>
      </c>
      <c r="J13" s="165">
        <f t="shared" si="2"/>
        <v>176.21145374449338</v>
      </c>
      <c r="K13" s="165">
        <f t="shared" si="2"/>
        <v>178.97091722595079</v>
      </c>
    </row>
    <row r="14" spans="1:11">
      <c r="A14" s="4" t="s">
        <v>101</v>
      </c>
      <c r="B14" s="162">
        <v>25504</v>
      </c>
      <c r="C14" s="162">
        <v>25504</v>
      </c>
      <c r="D14" s="163">
        <v>24390</v>
      </c>
      <c r="E14" s="163">
        <v>24039</v>
      </c>
      <c r="F14" s="163">
        <v>23700</v>
      </c>
      <c r="G14" s="163">
        <v>23600</v>
      </c>
      <c r="H14" s="163">
        <v>23360</v>
      </c>
      <c r="I14" s="163">
        <v>23000</v>
      </c>
      <c r="J14" s="163">
        <v>22700</v>
      </c>
      <c r="K14" s="163">
        <v>22350</v>
      </c>
    </row>
    <row r="15" spans="1:11">
      <c r="A15" s="6" t="s">
        <v>3</v>
      </c>
      <c r="B15" s="162">
        <v>45</v>
      </c>
      <c r="C15" s="162">
        <v>44</v>
      </c>
      <c r="D15" s="163">
        <v>40</v>
      </c>
      <c r="E15" s="163">
        <v>40</v>
      </c>
      <c r="F15" s="163">
        <v>40</v>
      </c>
      <c r="G15" s="163">
        <v>39</v>
      </c>
      <c r="H15" s="163">
        <v>37</v>
      </c>
      <c r="I15" s="163">
        <v>36</v>
      </c>
      <c r="J15" s="163">
        <v>36</v>
      </c>
      <c r="K15" s="163">
        <v>36</v>
      </c>
    </row>
    <row r="16" spans="1:11">
      <c r="A16" s="4" t="s">
        <v>266</v>
      </c>
      <c r="B16" s="165">
        <f>B15*100000/B17</f>
        <v>153.99356649099994</v>
      </c>
      <c r="C16" s="165">
        <f t="shared" ref="C16:K16" si="3">C15*100000/C17</f>
        <v>150.57148723564438</v>
      </c>
      <c r="D16" s="165">
        <f t="shared" si="3"/>
        <v>150.51740357478835</v>
      </c>
      <c r="E16" s="165">
        <f t="shared" si="3"/>
        <v>153.40364333652926</v>
      </c>
      <c r="F16" s="165">
        <f t="shared" si="3"/>
        <v>155.18913676042678</v>
      </c>
      <c r="G16" s="165">
        <f t="shared" si="3"/>
        <v>154.76190476190476</v>
      </c>
      <c r="H16" s="165">
        <f t="shared" si="3"/>
        <v>151.57722244981565</v>
      </c>
      <c r="I16" s="165">
        <f t="shared" si="3"/>
        <v>153.19148936170214</v>
      </c>
      <c r="J16" s="165">
        <f t="shared" si="3"/>
        <v>158.59030837004406</v>
      </c>
      <c r="K16" s="165">
        <f t="shared" si="3"/>
        <v>164.91067338524965</v>
      </c>
    </row>
    <row r="17" spans="1:11">
      <c r="A17" s="4" t="s">
        <v>101</v>
      </c>
      <c r="B17" s="609">
        <v>29222</v>
      </c>
      <c r="C17" s="609">
        <v>29222</v>
      </c>
      <c r="D17" s="163">
        <v>26575</v>
      </c>
      <c r="E17" s="163">
        <v>26075</v>
      </c>
      <c r="F17" s="163">
        <v>25775</v>
      </c>
      <c r="G17" s="163">
        <v>25200</v>
      </c>
      <c r="H17" s="163">
        <v>24410</v>
      </c>
      <c r="I17" s="163">
        <v>23500</v>
      </c>
      <c r="J17" s="163">
        <v>22700</v>
      </c>
      <c r="K17" s="163">
        <v>21830</v>
      </c>
    </row>
    <row r="18" spans="1:11">
      <c r="A18" s="6" t="s">
        <v>4</v>
      </c>
      <c r="B18" s="162">
        <v>24</v>
      </c>
      <c r="C18" s="162">
        <v>19</v>
      </c>
      <c r="D18" s="163">
        <v>24</v>
      </c>
      <c r="E18" s="163">
        <v>24</v>
      </c>
      <c r="F18" s="163">
        <v>24</v>
      </c>
      <c r="G18" s="163">
        <v>23</v>
      </c>
      <c r="H18" s="163">
        <v>23</v>
      </c>
      <c r="I18" s="163">
        <v>22</v>
      </c>
      <c r="J18" s="163">
        <v>21</v>
      </c>
      <c r="K18" s="163">
        <v>21</v>
      </c>
    </row>
    <row r="19" spans="1:11">
      <c r="A19" s="4" t="s">
        <v>266</v>
      </c>
      <c r="B19" s="165">
        <f>B18*100000/B20</f>
        <v>130.61935343420049</v>
      </c>
      <c r="C19" s="165">
        <f t="shared" ref="C19:K19" si="4">C18*100000/C20</f>
        <v>103.40698813540872</v>
      </c>
      <c r="D19" s="165">
        <f t="shared" si="4"/>
        <v>132.61866607725037</v>
      </c>
      <c r="E19" s="165">
        <f t="shared" si="4"/>
        <v>134.57440843332961</v>
      </c>
      <c r="F19" s="165">
        <f t="shared" si="4"/>
        <v>136.55761024182075</v>
      </c>
      <c r="G19" s="165">
        <f t="shared" si="4"/>
        <v>132.94797687861271</v>
      </c>
      <c r="H19" s="165">
        <f t="shared" si="4"/>
        <v>134.62101258413813</v>
      </c>
      <c r="I19" s="165">
        <f t="shared" si="4"/>
        <v>130.95238095238096</v>
      </c>
      <c r="J19" s="165">
        <f t="shared" si="4"/>
        <v>126.50602409638554</v>
      </c>
      <c r="K19" s="165">
        <f t="shared" si="4"/>
        <v>128.83435582822085</v>
      </c>
    </row>
    <row r="20" spans="1:11">
      <c r="A20" s="4" t="s">
        <v>101</v>
      </c>
      <c r="B20" s="162">
        <v>18374</v>
      </c>
      <c r="C20" s="162">
        <v>18374</v>
      </c>
      <c r="D20" s="163">
        <v>18097</v>
      </c>
      <c r="E20" s="163">
        <v>17834</v>
      </c>
      <c r="F20" s="163">
        <v>17575</v>
      </c>
      <c r="G20" s="163">
        <v>17300</v>
      </c>
      <c r="H20" s="163">
        <v>17085</v>
      </c>
      <c r="I20" s="163">
        <v>16800</v>
      </c>
      <c r="J20" s="163">
        <v>16600</v>
      </c>
      <c r="K20" s="163">
        <v>16300</v>
      </c>
    </row>
    <row r="21" spans="1:11">
      <c r="A21" s="6" t="s">
        <v>5</v>
      </c>
      <c r="B21" s="162">
        <v>96</v>
      </c>
      <c r="C21" s="162">
        <v>69</v>
      </c>
      <c r="D21" s="163">
        <v>88</v>
      </c>
      <c r="E21" s="163">
        <v>88</v>
      </c>
      <c r="F21" s="163">
        <v>88</v>
      </c>
      <c r="G21" s="163">
        <v>87</v>
      </c>
      <c r="H21" s="163">
        <v>86</v>
      </c>
      <c r="I21" s="163">
        <v>85</v>
      </c>
      <c r="J21" s="163">
        <v>84</v>
      </c>
      <c r="K21" s="163">
        <v>84</v>
      </c>
    </row>
    <row r="22" spans="1:11">
      <c r="A22" s="4" t="s">
        <v>266</v>
      </c>
      <c r="B22" s="165">
        <f>B21*100000/B23</f>
        <v>191.72391755871544</v>
      </c>
      <c r="C22" s="165">
        <f t="shared" ref="C22:K22" si="5">C21*100000/C23</f>
        <v>137.80156574532674</v>
      </c>
      <c r="D22" s="165">
        <f t="shared" si="5"/>
        <v>178.12683440276905</v>
      </c>
      <c r="E22" s="165">
        <f t="shared" si="5"/>
        <v>178.52071245993426</v>
      </c>
      <c r="F22" s="165">
        <f t="shared" si="5"/>
        <v>178.91633628138661</v>
      </c>
      <c r="G22" s="165">
        <f t="shared" si="5"/>
        <v>177.55102040816325</v>
      </c>
      <c r="H22" s="165">
        <f t="shared" si="5"/>
        <v>175.6177251378395</v>
      </c>
      <c r="I22" s="165">
        <f t="shared" si="5"/>
        <v>174.18032786885246</v>
      </c>
      <c r="J22" s="165">
        <f t="shared" si="5"/>
        <v>172.48459958932239</v>
      </c>
      <c r="K22" s="165">
        <f t="shared" si="5"/>
        <v>172.83950617283949</v>
      </c>
    </row>
    <row r="23" spans="1:11">
      <c r="A23" s="4" t="s">
        <v>101</v>
      </c>
      <c r="B23" s="162">
        <v>50072</v>
      </c>
      <c r="C23" s="162">
        <v>50072</v>
      </c>
      <c r="D23" s="167">
        <v>49403</v>
      </c>
      <c r="E23" s="167">
        <v>49294</v>
      </c>
      <c r="F23" s="167">
        <v>49185</v>
      </c>
      <c r="G23" s="167">
        <v>49000</v>
      </c>
      <c r="H23" s="167">
        <v>48970</v>
      </c>
      <c r="I23" s="167">
        <v>48800</v>
      </c>
      <c r="J23" s="167">
        <v>48700</v>
      </c>
      <c r="K23" s="167">
        <v>48600</v>
      </c>
    </row>
    <row r="24" spans="1:11">
      <c r="A24" s="6" t="s">
        <v>6</v>
      </c>
      <c r="B24" s="162">
        <v>42</v>
      </c>
      <c r="C24" s="162">
        <v>26</v>
      </c>
      <c r="D24" s="163">
        <v>42</v>
      </c>
      <c r="E24" s="163">
        <v>42</v>
      </c>
      <c r="F24" s="163">
        <v>42</v>
      </c>
      <c r="G24" s="163">
        <v>41</v>
      </c>
      <c r="H24" s="163">
        <v>40</v>
      </c>
      <c r="I24" s="163">
        <v>40</v>
      </c>
      <c r="J24" s="163">
        <v>39</v>
      </c>
      <c r="K24" s="163">
        <v>39</v>
      </c>
    </row>
    <row r="25" spans="1:11">
      <c r="A25" s="4" t="s">
        <v>266</v>
      </c>
      <c r="B25" s="165">
        <f>B24*100000/B26</f>
        <v>146.8890987304585</v>
      </c>
      <c r="C25" s="165">
        <f t="shared" ref="C25:K25" si="6">C24*100000/C26</f>
        <v>90.931346833140978</v>
      </c>
      <c r="D25" s="165">
        <f t="shared" si="6"/>
        <v>151.580770896492</v>
      </c>
      <c r="E25" s="165">
        <f t="shared" si="6"/>
        <v>153.28467153284672</v>
      </c>
      <c r="F25" s="165">
        <f t="shared" si="6"/>
        <v>154.98154981549814</v>
      </c>
      <c r="G25" s="165">
        <f t="shared" si="6"/>
        <v>152.98507462686567</v>
      </c>
      <c r="H25" s="165">
        <f t="shared" si="6"/>
        <v>150.91492171288436</v>
      </c>
      <c r="I25" s="165">
        <f t="shared" si="6"/>
        <v>152.67175572519085</v>
      </c>
      <c r="J25" s="165">
        <f t="shared" si="6"/>
        <v>150.57915057915059</v>
      </c>
      <c r="K25" s="165">
        <f t="shared" si="6"/>
        <v>152.34375</v>
      </c>
    </row>
    <row r="26" spans="1:11">
      <c r="A26" s="4" t="s">
        <v>101</v>
      </c>
      <c r="B26" s="162">
        <v>28593</v>
      </c>
      <c r="C26" s="162">
        <v>28593</v>
      </c>
      <c r="D26" s="163">
        <v>27708</v>
      </c>
      <c r="E26" s="163">
        <v>27400</v>
      </c>
      <c r="F26" s="163">
        <v>27100</v>
      </c>
      <c r="G26" s="163">
        <v>26800</v>
      </c>
      <c r="H26" s="163">
        <v>26505</v>
      </c>
      <c r="I26" s="163">
        <v>26200</v>
      </c>
      <c r="J26" s="163">
        <v>25900</v>
      </c>
      <c r="K26" s="163">
        <v>25600</v>
      </c>
    </row>
    <row r="27" spans="1:11">
      <c r="A27" s="6" t="s">
        <v>7</v>
      </c>
      <c r="B27" s="162">
        <v>49</v>
      </c>
      <c r="C27" s="162">
        <v>47</v>
      </c>
      <c r="D27" s="163">
        <v>65</v>
      </c>
      <c r="E27" s="163">
        <v>65</v>
      </c>
      <c r="F27" s="163">
        <v>66</v>
      </c>
      <c r="G27" s="163">
        <v>66</v>
      </c>
      <c r="H27" s="163">
        <v>65</v>
      </c>
      <c r="I27" s="163">
        <v>66</v>
      </c>
      <c r="J27" s="163">
        <v>64</v>
      </c>
      <c r="K27" s="163">
        <v>65</v>
      </c>
    </row>
    <row r="28" spans="1:11">
      <c r="A28" s="4" t="s">
        <v>266</v>
      </c>
      <c r="B28" s="165">
        <f>B27*100000/B29</f>
        <v>128.70688975860892</v>
      </c>
      <c r="C28" s="165">
        <f t="shared" ref="C28:K28" si="7">C27*100000/C29</f>
        <v>123.45354731948203</v>
      </c>
      <c r="D28" s="165">
        <f t="shared" si="7"/>
        <v>160.03151389812149</v>
      </c>
      <c r="E28" s="165">
        <f t="shared" si="7"/>
        <v>158.53658536585365</v>
      </c>
      <c r="F28" s="165">
        <f t="shared" si="7"/>
        <v>159.03614457831324</v>
      </c>
      <c r="G28" s="165">
        <f t="shared" si="7"/>
        <v>157.89473684210526</v>
      </c>
      <c r="H28" s="165">
        <f t="shared" si="7"/>
        <v>154.76190476190476</v>
      </c>
      <c r="I28" s="165">
        <f t="shared" si="7"/>
        <v>155.29411764705881</v>
      </c>
      <c r="J28" s="165">
        <f t="shared" si="7"/>
        <v>149.53271028037383</v>
      </c>
      <c r="K28" s="165">
        <f t="shared" si="7"/>
        <v>151.16279069767441</v>
      </c>
    </row>
    <row r="29" spans="1:11">
      <c r="A29" s="4" t="s">
        <v>101</v>
      </c>
      <c r="B29" s="162">
        <v>38071</v>
      </c>
      <c r="C29" s="162">
        <v>38071</v>
      </c>
      <c r="D29" s="163">
        <v>40617</v>
      </c>
      <c r="E29" s="163">
        <v>41000</v>
      </c>
      <c r="F29" s="163">
        <v>41500</v>
      </c>
      <c r="G29" s="163">
        <v>41800</v>
      </c>
      <c r="H29" s="163">
        <v>42000</v>
      </c>
      <c r="I29" s="163">
        <v>42500</v>
      </c>
      <c r="J29" s="163">
        <v>42800</v>
      </c>
      <c r="K29" s="163">
        <v>43000</v>
      </c>
    </row>
    <row r="30" spans="1:11">
      <c r="A30" s="6" t="s">
        <v>8</v>
      </c>
      <c r="B30" s="162">
        <v>146</v>
      </c>
      <c r="C30" s="162">
        <v>149</v>
      </c>
      <c r="D30" s="163">
        <v>133</v>
      </c>
      <c r="E30" s="163">
        <v>131</v>
      </c>
      <c r="F30" s="163">
        <v>128</v>
      </c>
      <c r="G30" s="163">
        <v>126</v>
      </c>
      <c r="H30" s="163">
        <v>124</v>
      </c>
      <c r="I30" s="163">
        <v>125</v>
      </c>
      <c r="J30" s="163">
        <v>122</v>
      </c>
      <c r="K30" s="163">
        <v>122</v>
      </c>
    </row>
    <row r="31" spans="1:11">
      <c r="A31" s="4" t="s">
        <v>266</v>
      </c>
      <c r="B31" s="165">
        <f>B30*100000/B32</f>
        <v>243.49972481195485</v>
      </c>
      <c r="C31" s="165">
        <f t="shared" ref="C31:K31" si="8">C30*100000/C32</f>
        <v>248.50314381494022</v>
      </c>
      <c r="D31" s="165">
        <f t="shared" si="8"/>
        <v>225.80261795215702</v>
      </c>
      <c r="E31" s="165">
        <f t="shared" si="8"/>
        <v>223.81684606184862</v>
      </c>
      <c r="F31" s="165">
        <f t="shared" si="8"/>
        <v>220.08253094910592</v>
      </c>
      <c r="G31" s="165">
        <f t="shared" si="8"/>
        <v>218.37088388214906</v>
      </c>
      <c r="H31" s="165">
        <f t="shared" si="8"/>
        <v>215.91502698937836</v>
      </c>
      <c r="I31" s="165">
        <f t="shared" si="8"/>
        <v>219.2982456140351</v>
      </c>
      <c r="J31" s="165">
        <f t="shared" si="8"/>
        <v>215.16754850088182</v>
      </c>
      <c r="K31" s="165">
        <f t="shared" si="8"/>
        <v>216.69626998223802</v>
      </c>
    </row>
    <row r="32" spans="1:11">
      <c r="A32" s="4" t="s">
        <v>101</v>
      </c>
      <c r="B32" s="162">
        <v>59959</v>
      </c>
      <c r="C32" s="162">
        <v>59959</v>
      </c>
      <c r="D32" s="163">
        <v>58901</v>
      </c>
      <c r="E32" s="163">
        <v>58530</v>
      </c>
      <c r="F32" s="163">
        <v>58160</v>
      </c>
      <c r="G32" s="163">
        <v>57700</v>
      </c>
      <c r="H32" s="163">
        <v>57430</v>
      </c>
      <c r="I32" s="163">
        <v>57000</v>
      </c>
      <c r="J32" s="163">
        <v>56700</v>
      </c>
      <c r="K32" s="163">
        <v>56300</v>
      </c>
    </row>
    <row r="33" spans="1:11">
      <c r="A33" s="6" t="s">
        <v>9</v>
      </c>
      <c r="B33" s="162">
        <v>21</v>
      </c>
      <c r="C33" s="162">
        <v>19</v>
      </c>
      <c r="D33" s="167">
        <v>22</v>
      </c>
      <c r="E33" s="167">
        <v>20</v>
      </c>
      <c r="F33" s="167">
        <v>20</v>
      </c>
      <c r="G33" s="167">
        <v>20</v>
      </c>
      <c r="H33" s="167">
        <v>20</v>
      </c>
      <c r="I33" s="167">
        <v>19</v>
      </c>
      <c r="J33" s="163">
        <v>19</v>
      </c>
      <c r="K33" s="163">
        <v>19</v>
      </c>
    </row>
    <row r="34" spans="1:11">
      <c r="A34" s="4" t="s">
        <v>266</v>
      </c>
      <c r="B34" s="165">
        <f>B33*100000/B35</f>
        <v>127.4735947553721</v>
      </c>
      <c r="C34" s="165">
        <f t="shared" ref="C34:K34" si="9">C33*100000/C35</f>
        <v>115.33325239771762</v>
      </c>
      <c r="D34" s="165">
        <f t="shared" si="9"/>
        <v>138.34737768834108</v>
      </c>
      <c r="E34" s="165">
        <f t="shared" si="9"/>
        <v>127.79552715654953</v>
      </c>
      <c r="F34" s="165">
        <f t="shared" si="9"/>
        <v>138.7443635102324</v>
      </c>
      <c r="G34" s="165">
        <f t="shared" si="9"/>
        <v>131.75230566534916</v>
      </c>
      <c r="H34" s="165">
        <f t="shared" si="9"/>
        <v>133.77926421404683</v>
      </c>
      <c r="I34" s="165">
        <f t="shared" si="9"/>
        <v>129.25170068027211</v>
      </c>
      <c r="J34" s="165">
        <f t="shared" si="9"/>
        <v>131.0344827586207</v>
      </c>
      <c r="K34" s="165">
        <f t="shared" si="9"/>
        <v>133.80281690140845</v>
      </c>
    </row>
    <row r="35" spans="1:11">
      <c r="A35" s="4" t="s">
        <v>101</v>
      </c>
      <c r="B35" s="162">
        <v>16474</v>
      </c>
      <c r="C35" s="162">
        <v>16474</v>
      </c>
      <c r="D35" s="163">
        <v>15902</v>
      </c>
      <c r="E35" s="163">
        <v>15650</v>
      </c>
      <c r="F35" s="163">
        <v>14415</v>
      </c>
      <c r="G35" s="163">
        <v>15180</v>
      </c>
      <c r="H35" s="163">
        <v>14950</v>
      </c>
      <c r="I35" s="163">
        <v>14700</v>
      </c>
      <c r="J35" s="163">
        <v>14500</v>
      </c>
      <c r="K35" s="163">
        <v>14200</v>
      </c>
    </row>
    <row r="36" spans="1:11">
      <c r="A36" s="6" t="s">
        <v>10</v>
      </c>
      <c r="B36" s="162">
        <v>29</v>
      </c>
      <c r="C36" s="162">
        <v>28</v>
      </c>
      <c r="D36" s="163">
        <v>25</v>
      </c>
      <c r="E36" s="163">
        <v>25</v>
      </c>
      <c r="F36" s="163">
        <v>25</v>
      </c>
      <c r="G36" s="163">
        <v>25</v>
      </c>
      <c r="H36" s="163">
        <v>25</v>
      </c>
      <c r="I36" s="163">
        <v>24</v>
      </c>
      <c r="J36" s="163">
        <v>24</v>
      </c>
      <c r="K36" s="163">
        <v>24</v>
      </c>
    </row>
    <row r="37" spans="1:11">
      <c r="A37" s="4" t="s">
        <v>266</v>
      </c>
      <c r="B37" s="165">
        <f>B36*100000/B38</f>
        <v>192.84479319058386</v>
      </c>
      <c r="C37" s="165">
        <f t="shared" ref="C37:K37" si="10">C36*100000/C38</f>
        <v>186.19497273573614</v>
      </c>
      <c r="D37" s="165">
        <f t="shared" si="10"/>
        <v>171.58544955387782</v>
      </c>
      <c r="E37" s="165">
        <f t="shared" si="10"/>
        <v>173.17816569686894</v>
      </c>
      <c r="F37" s="165">
        <f t="shared" si="10"/>
        <v>174.82517482517483</v>
      </c>
      <c r="G37" s="165">
        <f t="shared" si="10"/>
        <v>176.42907551164433</v>
      </c>
      <c r="H37" s="165">
        <f t="shared" si="10"/>
        <v>178.06267806267806</v>
      </c>
      <c r="I37" s="165">
        <f t="shared" si="10"/>
        <v>172.66187050359713</v>
      </c>
      <c r="J37" s="165">
        <f t="shared" si="10"/>
        <v>175.18248175182481</v>
      </c>
      <c r="K37" s="165">
        <f t="shared" si="10"/>
        <v>177.77777777777777</v>
      </c>
    </row>
    <row r="38" spans="1:11">
      <c r="A38" s="4" t="s">
        <v>101</v>
      </c>
      <c r="B38" s="162">
        <v>15038</v>
      </c>
      <c r="C38" s="162">
        <v>15038</v>
      </c>
      <c r="D38" s="163">
        <v>14570</v>
      </c>
      <c r="E38" s="163">
        <v>14436</v>
      </c>
      <c r="F38" s="163">
        <v>14300</v>
      </c>
      <c r="G38" s="163">
        <v>14170</v>
      </c>
      <c r="H38" s="163">
        <v>14040</v>
      </c>
      <c r="I38" s="163">
        <v>13900</v>
      </c>
      <c r="J38" s="163">
        <v>13700</v>
      </c>
      <c r="K38" s="163">
        <v>13500</v>
      </c>
    </row>
    <row r="39" spans="1:11">
      <c r="A39" s="6" t="s">
        <v>11</v>
      </c>
      <c r="B39" s="162">
        <v>67</v>
      </c>
      <c r="C39" s="162">
        <v>58</v>
      </c>
      <c r="D39" s="163">
        <v>69</v>
      </c>
      <c r="E39" s="163">
        <v>68</v>
      </c>
      <c r="F39" s="163">
        <v>68</v>
      </c>
      <c r="G39" s="163">
        <v>67</v>
      </c>
      <c r="H39" s="163">
        <v>66</v>
      </c>
      <c r="I39" s="163">
        <v>65</v>
      </c>
      <c r="J39" s="163">
        <v>63</v>
      </c>
      <c r="K39" s="163">
        <v>63</v>
      </c>
    </row>
    <row r="40" spans="1:11">
      <c r="A40" s="4" t="s">
        <v>266</v>
      </c>
      <c r="B40" s="165">
        <f>B39*100000/B41</f>
        <v>168.4983527399844</v>
      </c>
      <c r="C40" s="165">
        <f t="shared" ref="C40:K40" si="11">C39*100000/C41</f>
        <v>145.86424565550888</v>
      </c>
      <c r="D40" s="165">
        <f t="shared" si="11"/>
        <v>177.58332260970275</v>
      </c>
      <c r="E40" s="165">
        <f t="shared" si="11"/>
        <v>176.76111255523784</v>
      </c>
      <c r="F40" s="165">
        <f t="shared" si="11"/>
        <v>178.54798477090719</v>
      </c>
      <c r="G40" s="165">
        <f t="shared" si="11"/>
        <v>177.34250926416092</v>
      </c>
      <c r="H40" s="165">
        <f t="shared" si="11"/>
        <v>176.28205128205127</v>
      </c>
      <c r="I40" s="165">
        <f t="shared" si="11"/>
        <v>175.2021563342318</v>
      </c>
      <c r="J40" s="165">
        <f t="shared" si="11"/>
        <v>171.66212534059946</v>
      </c>
      <c r="K40" s="165">
        <f t="shared" si="11"/>
        <v>173.55371900826447</v>
      </c>
    </row>
    <row r="41" spans="1:11">
      <c r="A41" s="4" t="s">
        <v>101</v>
      </c>
      <c r="B41" s="162">
        <v>39763</v>
      </c>
      <c r="C41" s="162">
        <v>39763</v>
      </c>
      <c r="D41" s="163">
        <v>38855</v>
      </c>
      <c r="E41" s="163">
        <v>38470</v>
      </c>
      <c r="F41" s="163">
        <v>38085</v>
      </c>
      <c r="G41" s="163">
        <v>37780</v>
      </c>
      <c r="H41" s="163">
        <v>37440</v>
      </c>
      <c r="I41" s="163">
        <v>37100</v>
      </c>
      <c r="J41" s="163">
        <v>36700</v>
      </c>
      <c r="K41" s="163">
        <v>36300</v>
      </c>
    </row>
    <row r="42" spans="1:11">
      <c r="A42" s="6" t="s">
        <v>12</v>
      </c>
      <c r="B42" s="162">
        <v>20</v>
      </c>
      <c r="C42" s="162">
        <v>22</v>
      </c>
      <c r="D42" s="163">
        <v>16</v>
      </c>
      <c r="E42" s="163">
        <v>15</v>
      </c>
      <c r="F42" s="163">
        <v>15</v>
      </c>
      <c r="G42" s="163">
        <v>14</v>
      </c>
      <c r="H42" s="163">
        <v>14</v>
      </c>
      <c r="I42" s="163">
        <v>13</v>
      </c>
      <c r="J42" s="163">
        <v>12</v>
      </c>
      <c r="K42" s="163">
        <v>12</v>
      </c>
    </row>
    <row r="43" spans="1:11">
      <c r="A43" s="4" t="s">
        <v>266</v>
      </c>
      <c r="B43" s="165">
        <f>B42*100000/B44</f>
        <v>151.36607886172709</v>
      </c>
      <c r="C43" s="165">
        <f t="shared" ref="C43:K43" si="12">C42*100000/C44</f>
        <v>166.50268674789979</v>
      </c>
      <c r="D43" s="165">
        <f t="shared" si="12"/>
        <v>134.80495408206252</v>
      </c>
      <c r="E43" s="165">
        <f t="shared" si="12"/>
        <v>137.52635921885027</v>
      </c>
      <c r="F43" s="165">
        <f t="shared" si="12"/>
        <v>149.47683109118086</v>
      </c>
      <c r="G43" s="165">
        <f t="shared" si="12"/>
        <v>151.67930660888408</v>
      </c>
      <c r="H43" s="165">
        <f t="shared" si="12"/>
        <v>163.9344262295082</v>
      </c>
      <c r="I43" s="165">
        <f t="shared" si="12"/>
        <v>164.55696202531647</v>
      </c>
      <c r="J43" s="165">
        <f t="shared" si="12"/>
        <v>169.01408450704224</v>
      </c>
      <c r="K43" s="165">
        <f t="shared" si="12"/>
        <v>190.47619047619048</v>
      </c>
    </row>
    <row r="44" spans="1:11">
      <c r="A44" s="4" t="s">
        <v>101</v>
      </c>
      <c r="B44" s="162">
        <v>13213</v>
      </c>
      <c r="C44" s="162">
        <v>13213</v>
      </c>
      <c r="D44" s="163">
        <v>11869</v>
      </c>
      <c r="E44" s="163">
        <v>10907</v>
      </c>
      <c r="F44" s="163">
        <v>10035</v>
      </c>
      <c r="G44" s="163">
        <v>9230</v>
      </c>
      <c r="H44" s="163">
        <v>8540</v>
      </c>
      <c r="I44" s="163">
        <v>7900</v>
      </c>
      <c r="J44" s="163">
        <v>7100</v>
      </c>
      <c r="K44" s="163">
        <v>6300</v>
      </c>
    </row>
    <row r="45" spans="1:11">
      <c r="A45" s="6" t="s">
        <v>13</v>
      </c>
      <c r="B45" s="162">
        <v>49</v>
      </c>
      <c r="C45" s="162">
        <v>32</v>
      </c>
      <c r="D45" s="163">
        <v>43</v>
      </c>
      <c r="E45" s="163">
        <v>43</v>
      </c>
      <c r="F45" s="163">
        <v>43</v>
      </c>
      <c r="G45" s="163">
        <v>42</v>
      </c>
      <c r="H45" s="163">
        <v>42</v>
      </c>
      <c r="I45" s="163">
        <v>41</v>
      </c>
      <c r="J45" s="163">
        <v>42</v>
      </c>
      <c r="K45" s="163">
        <v>42</v>
      </c>
    </row>
    <row r="46" spans="1:11">
      <c r="A46" s="4" t="s">
        <v>266</v>
      </c>
      <c r="B46" s="165">
        <f>B45*100000/B47</f>
        <v>195.8824705176894</v>
      </c>
      <c r="C46" s="165">
        <f t="shared" ref="C46:K46" si="13">C45*100000/C47</f>
        <v>127.92324605236858</v>
      </c>
      <c r="D46" s="165">
        <f t="shared" si="13"/>
        <v>176.26562820250052</v>
      </c>
      <c r="E46" s="165">
        <f t="shared" si="13"/>
        <v>177.47327582648893</v>
      </c>
      <c r="F46" s="165">
        <f t="shared" si="13"/>
        <v>178.53435748391115</v>
      </c>
      <c r="G46" s="165">
        <f t="shared" si="13"/>
        <v>175.43859649122808</v>
      </c>
      <c r="H46" s="165">
        <f t="shared" si="13"/>
        <v>176.54476670870113</v>
      </c>
      <c r="I46" s="165">
        <f t="shared" si="13"/>
        <v>173.72881355932202</v>
      </c>
      <c r="J46" s="165">
        <f t="shared" si="13"/>
        <v>179.1044776119403</v>
      </c>
      <c r="K46" s="165">
        <f t="shared" si="13"/>
        <v>180.25751072961373</v>
      </c>
    </row>
    <row r="47" spans="1:11">
      <c r="A47" s="4" t="s">
        <v>101</v>
      </c>
      <c r="B47" s="162">
        <v>25015</v>
      </c>
      <c r="C47" s="162">
        <v>25015</v>
      </c>
      <c r="D47" s="163">
        <v>24395</v>
      </c>
      <c r="E47" s="163">
        <v>24229</v>
      </c>
      <c r="F47" s="163">
        <v>24085</v>
      </c>
      <c r="G47" s="167">
        <v>23940</v>
      </c>
      <c r="H47" s="167">
        <v>23790</v>
      </c>
      <c r="I47" s="167">
        <v>23600</v>
      </c>
      <c r="J47" s="167">
        <v>23450</v>
      </c>
      <c r="K47" s="167">
        <v>23300</v>
      </c>
    </row>
    <row r="48" spans="1:11">
      <c r="A48" s="6" t="s">
        <v>14</v>
      </c>
      <c r="B48" s="162">
        <v>5</v>
      </c>
      <c r="C48" s="162">
        <v>9</v>
      </c>
      <c r="D48" s="163">
        <v>7</v>
      </c>
      <c r="E48" s="163">
        <v>7</v>
      </c>
      <c r="F48" s="163">
        <v>7</v>
      </c>
      <c r="G48" s="163">
        <v>7</v>
      </c>
      <c r="H48" s="163">
        <v>8</v>
      </c>
      <c r="I48" s="163">
        <v>7</v>
      </c>
      <c r="J48" s="163">
        <v>8</v>
      </c>
      <c r="K48" s="163">
        <v>7</v>
      </c>
    </row>
    <row r="49" spans="1:12">
      <c r="A49" s="4" t="s">
        <v>266</v>
      </c>
      <c r="B49" s="165">
        <f>B48*100000/B50</f>
        <v>91.457837936711172</v>
      </c>
      <c r="C49" s="165">
        <f t="shared" ref="C49:K49" si="14">C48*100000/C50</f>
        <v>164.62410828608012</v>
      </c>
      <c r="D49" s="165">
        <f t="shared" si="14"/>
        <v>129.60562858729864</v>
      </c>
      <c r="E49" s="165">
        <f t="shared" si="14"/>
        <v>129.3183077775725</v>
      </c>
      <c r="F49" s="165">
        <f t="shared" si="14"/>
        <v>128.44036697247705</v>
      </c>
      <c r="G49" s="165">
        <f t="shared" si="14"/>
        <v>127.73722627737226</v>
      </c>
      <c r="H49" s="165">
        <f t="shared" si="14"/>
        <v>145.45454545454547</v>
      </c>
      <c r="I49" s="165">
        <f t="shared" si="14"/>
        <v>126.35379061371842</v>
      </c>
      <c r="J49" s="165">
        <f t="shared" si="14"/>
        <v>144.14414414414415</v>
      </c>
      <c r="K49" s="165">
        <f t="shared" si="14"/>
        <v>125.89928057553956</v>
      </c>
    </row>
    <row r="50" spans="1:12">
      <c r="A50" s="4" t="s">
        <v>101</v>
      </c>
      <c r="B50" s="162">
        <v>5467</v>
      </c>
      <c r="C50" s="162">
        <v>5467</v>
      </c>
      <c r="D50" s="163">
        <v>5401</v>
      </c>
      <c r="E50" s="163">
        <v>5413</v>
      </c>
      <c r="F50" s="163">
        <v>5450</v>
      </c>
      <c r="G50" s="167">
        <v>5480</v>
      </c>
      <c r="H50" s="167">
        <v>5500</v>
      </c>
      <c r="I50" s="167">
        <v>5540</v>
      </c>
      <c r="J50" s="167">
        <v>5550</v>
      </c>
      <c r="K50" s="167">
        <v>5560</v>
      </c>
    </row>
    <row r="51" spans="1:12">
      <c r="A51" s="6" t="s">
        <v>15</v>
      </c>
      <c r="B51" s="162">
        <v>59</v>
      </c>
      <c r="C51" s="162">
        <v>50</v>
      </c>
      <c r="D51" s="163">
        <v>48</v>
      </c>
      <c r="E51" s="163">
        <v>49</v>
      </c>
      <c r="F51" s="163">
        <v>49</v>
      </c>
      <c r="G51" s="163">
        <v>48</v>
      </c>
      <c r="H51" s="163">
        <v>48</v>
      </c>
      <c r="I51" s="163">
        <v>47</v>
      </c>
      <c r="J51" s="163">
        <v>47</v>
      </c>
      <c r="K51" s="163">
        <v>48</v>
      </c>
    </row>
    <row r="52" spans="1:12">
      <c r="A52" s="4" t="s">
        <v>266</v>
      </c>
      <c r="B52" s="165">
        <f>B51*100000/B53</f>
        <v>220.16568400626912</v>
      </c>
      <c r="C52" s="165">
        <f t="shared" ref="C52:K52" si="15">C51*100000/C53</f>
        <v>186.58108814090605</v>
      </c>
      <c r="D52" s="165">
        <f t="shared" si="15"/>
        <v>178.20679413402635</v>
      </c>
      <c r="E52" s="165">
        <f t="shared" si="15"/>
        <v>181.71030186160351</v>
      </c>
      <c r="F52" s="165">
        <f t="shared" si="15"/>
        <v>181.14602587800368</v>
      </c>
      <c r="G52" s="165">
        <f t="shared" si="15"/>
        <v>177.77777777777777</v>
      </c>
      <c r="H52" s="165">
        <f t="shared" si="15"/>
        <v>178.43866171003717</v>
      </c>
      <c r="I52" s="165">
        <f t="shared" si="15"/>
        <v>175.37313432835822</v>
      </c>
      <c r="J52" s="165">
        <f t="shared" si="15"/>
        <v>175.37313432835822</v>
      </c>
      <c r="K52" s="165">
        <f t="shared" si="15"/>
        <v>179.1044776119403</v>
      </c>
    </row>
    <row r="53" spans="1:12">
      <c r="A53" s="4" t="s">
        <v>101</v>
      </c>
      <c r="B53" s="162">
        <v>26798</v>
      </c>
      <c r="C53" s="162">
        <v>26798</v>
      </c>
      <c r="D53" s="163">
        <v>26935</v>
      </c>
      <c r="E53" s="163">
        <v>26966</v>
      </c>
      <c r="F53" s="163">
        <v>27050</v>
      </c>
      <c r="G53" s="163">
        <v>27000</v>
      </c>
      <c r="H53" s="163">
        <v>26900</v>
      </c>
      <c r="I53" s="163">
        <v>26800</v>
      </c>
      <c r="J53" s="163">
        <v>26800</v>
      </c>
      <c r="K53" s="163">
        <v>26800</v>
      </c>
    </row>
    <row r="54" spans="1:12">
      <c r="A54" s="6" t="s">
        <v>16</v>
      </c>
      <c r="B54" s="162">
        <v>38</v>
      </c>
      <c r="C54" s="162">
        <v>17</v>
      </c>
      <c r="D54" s="163">
        <v>23</v>
      </c>
      <c r="E54" s="163">
        <v>23</v>
      </c>
      <c r="F54" s="163">
        <v>23</v>
      </c>
      <c r="G54" s="163">
        <v>23</v>
      </c>
      <c r="H54" s="163">
        <v>23</v>
      </c>
      <c r="I54" s="163">
        <v>22</v>
      </c>
      <c r="J54" s="163">
        <v>22</v>
      </c>
      <c r="K54" s="163">
        <v>21</v>
      </c>
    </row>
    <row r="55" spans="1:12">
      <c r="A55" s="4" t="s">
        <v>266</v>
      </c>
      <c r="B55" s="165">
        <f>B54*100000/B56</f>
        <v>269.50354609929076</v>
      </c>
      <c r="C55" s="165">
        <f t="shared" ref="C55:K55" si="16">C54*100000/C56</f>
        <v>120.56737588652483</v>
      </c>
      <c r="D55" s="165">
        <f t="shared" si="16"/>
        <v>170.95287646796493</v>
      </c>
      <c r="E55" s="165">
        <f t="shared" si="16"/>
        <v>173.9788199697428</v>
      </c>
      <c r="F55" s="165">
        <f t="shared" si="16"/>
        <v>176.65130568356375</v>
      </c>
      <c r="G55" s="165">
        <f t="shared" si="16"/>
        <v>179.33723196881093</v>
      </c>
      <c r="H55" s="165">
        <f t="shared" si="16"/>
        <v>179.6875</v>
      </c>
      <c r="I55" s="165">
        <f t="shared" si="16"/>
        <v>176</v>
      </c>
      <c r="J55" s="165">
        <f t="shared" si="16"/>
        <v>180.32786885245901</v>
      </c>
      <c r="K55" s="165">
        <f t="shared" si="16"/>
        <v>175</v>
      </c>
      <c r="L55" s="7"/>
    </row>
    <row r="56" spans="1:12">
      <c r="A56" s="4" t="s">
        <v>101</v>
      </c>
      <c r="B56" s="162">
        <v>14100</v>
      </c>
      <c r="C56" s="162">
        <v>14100</v>
      </c>
      <c r="D56" s="163">
        <v>13454</v>
      </c>
      <c r="E56" s="163">
        <v>13220</v>
      </c>
      <c r="F56" s="163">
        <v>13020</v>
      </c>
      <c r="G56" s="163">
        <v>12825</v>
      </c>
      <c r="H56" s="163">
        <v>12800</v>
      </c>
      <c r="I56" s="163">
        <v>12500</v>
      </c>
      <c r="J56" s="163">
        <v>12200</v>
      </c>
      <c r="K56" s="163">
        <v>12000</v>
      </c>
    </row>
    <row r="57" spans="1:12">
      <c r="A57" s="6" t="s">
        <v>17</v>
      </c>
      <c r="B57" s="162">
        <v>74</v>
      </c>
      <c r="C57" s="162">
        <v>77</v>
      </c>
      <c r="D57" s="163">
        <v>78</v>
      </c>
      <c r="E57" s="163">
        <v>79</v>
      </c>
      <c r="F57" s="163">
        <v>79</v>
      </c>
      <c r="G57" s="163">
        <v>78</v>
      </c>
      <c r="H57" s="163">
        <v>78</v>
      </c>
      <c r="I57" s="163">
        <v>77</v>
      </c>
      <c r="J57" s="163">
        <v>77</v>
      </c>
      <c r="K57" s="163">
        <v>77</v>
      </c>
    </row>
    <row r="58" spans="1:12">
      <c r="A58" s="4" t="s">
        <v>266</v>
      </c>
      <c r="B58" s="165">
        <f>B57*100000/B59</f>
        <v>158.56689808862603</v>
      </c>
      <c r="C58" s="165">
        <f t="shared" ref="C58:K58" si="17">C57*100000/C59</f>
        <v>164.99528584897575</v>
      </c>
      <c r="D58" s="165">
        <f t="shared" si="17"/>
        <v>174.73509711239052</v>
      </c>
      <c r="E58" s="165">
        <f t="shared" si="17"/>
        <v>180.08981694667975</v>
      </c>
      <c r="F58" s="165">
        <f t="shared" si="17"/>
        <v>183.25214567385757</v>
      </c>
      <c r="G58" s="165">
        <f t="shared" si="17"/>
        <v>184.13597733711049</v>
      </c>
      <c r="H58" s="165">
        <f t="shared" si="17"/>
        <v>187.36488109536393</v>
      </c>
      <c r="I58" s="165">
        <f t="shared" si="17"/>
        <v>188.26405867970661</v>
      </c>
      <c r="J58" s="165">
        <f t="shared" si="17"/>
        <v>191.54228855721394</v>
      </c>
      <c r="K58" s="165">
        <f t="shared" si="17"/>
        <v>194.9367088607595</v>
      </c>
    </row>
    <row r="59" spans="1:12">
      <c r="A59" s="4" t="s">
        <v>101</v>
      </c>
      <c r="B59" s="162">
        <v>46668</v>
      </c>
      <c r="C59" s="162">
        <v>46668</v>
      </c>
      <c r="D59" s="163">
        <v>44639</v>
      </c>
      <c r="E59" s="163">
        <v>43867</v>
      </c>
      <c r="F59" s="163">
        <v>43110</v>
      </c>
      <c r="G59" s="163">
        <v>42360</v>
      </c>
      <c r="H59" s="163">
        <v>41630</v>
      </c>
      <c r="I59" s="163">
        <v>40900</v>
      </c>
      <c r="J59" s="163">
        <v>40200</v>
      </c>
      <c r="K59" s="163">
        <v>39500</v>
      </c>
    </row>
    <row r="60" spans="1:12">
      <c r="A60" s="6" t="s">
        <v>18</v>
      </c>
      <c r="B60" s="162">
        <v>35</v>
      </c>
      <c r="C60" s="162">
        <v>33</v>
      </c>
      <c r="D60" s="163">
        <v>33</v>
      </c>
      <c r="E60" s="163">
        <v>34</v>
      </c>
      <c r="F60" s="163">
        <v>33</v>
      </c>
      <c r="G60" s="163">
        <v>33</v>
      </c>
      <c r="H60" s="163">
        <v>32</v>
      </c>
      <c r="I60" s="163">
        <v>32</v>
      </c>
      <c r="J60" s="163">
        <v>31</v>
      </c>
      <c r="K60" s="163">
        <v>31</v>
      </c>
    </row>
    <row r="61" spans="1:12">
      <c r="A61" s="4" t="s">
        <v>266</v>
      </c>
      <c r="B61" s="165">
        <f>B60*100000/B62</f>
        <v>213.18065537824339</v>
      </c>
      <c r="C61" s="165">
        <f t="shared" ref="C61:K61" si="18">C60*100000/C62</f>
        <v>200.99890364234378</v>
      </c>
      <c r="D61" s="165">
        <f t="shared" si="18"/>
        <v>193.3329427617318</v>
      </c>
      <c r="E61" s="165">
        <f t="shared" si="18"/>
        <v>202.38095238095238</v>
      </c>
      <c r="F61" s="165">
        <f t="shared" si="18"/>
        <v>195.26627218934911</v>
      </c>
      <c r="G61" s="165">
        <f t="shared" si="18"/>
        <v>194.11764705882354</v>
      </c>
      <c r="H61" s="165">
        <f t="shared" si="18"/>
        <v>187.68328445747801</v>
      </c>
      <c r="I61" s="165">
        <f t="shared" si="18"/>
        <v>187.13450292397661</v>
      </c>
      <c r="J61" s="165">
        <f t="shared" si="18"/>
        <v>180.23255813953489</v>
      </c>
      <c r="K61" s="165">
        <f t="shared" si="18"/>
        <v>179.1907514450867</v>
      </c>
    </row>
    <row r="62" spans="1:12">
      <c r="A62" s="4" t="s">
        <v>101</v>
      </c>
      <c r="B62" s="162">
        <v>16418</v>
      </c>
      <c r="C62" s="162">
        <v>16418</v>
      </c>
      <c r="D62" s="163">
        <v>17069</v>
      </c>
      <c r="E62" s="163">
        <v>16800</v>
      </c>
      <c r="F62" s="163">
        <v>16900</v>
      </c>
      <c r="G62" s="163">
        <v>17000</v>
      </c>
      <c r="H62" s="163">
        <v>17050</v>
      </c>
      <c r="I62" s="163">
        <v>17100</v>
      </c>
      <c r="J62" s="163">
        <v>17200</v>
      </c>
      <c r="K62" s="163">
        <v>17300</v>
      </c>
    </row>
    <row r="63" spans="1:12">
      <c r="A63" s="6" t="s">
        <v>19</v>
      </c>
      <c r="B63" s="162">
        <v>33</v>
      </c>
      <c r="C63" s="162">
        <v>46</v>
      </c>
      <c r="D63" s="163">
        <v>39</v>
      </c>
      <c r="E63" s="163">
        <v>39</v>
      </c>
      <c r="F63" s="163">
        <v>39</v>
      </c>
      <c r="G63" s="163">
        <v>39</v>
      </c>
      <c r="H63" s="163">
        <v>38</v>
      </c>
      <c r="I63" s="163">
        <v>37</v>
      </c>
      <c r="J63" s="163">
        <v>36</v>
      </c>
      <c r="K63" s="163">
        <v>37</v>
      </c>
    </row>
    <row r="64" spans="1:12">
      <c r="A64" s="4" t="s">
        <v>266</v>
      </c>
      <c r="B64" s="165">
        <f>B63*100000/B65</f>
        <v>145.05494505494505</v>
      </c>
      <c r="C64" s="165">
        <f t="shared" ref="C64:K64" si="19">C63*100000/C65</f>
        <v>202.19780219780219</v>
      </c>
      <c r="D64" s="165">
        <f t="shared" si="19"/>
        <v>176.59844231117552</v>
      </c>
      <c r="E64" s="165">
        <f t="shared" si="19"/>
        <v>178.08219178082192</v>
      </c>
      <c r="F64" s="165">
        <f t="shared" si="19"/>
        <v>179.47537965945696</v>
      </c>
      <c r="G64" s="165">
        <f t="shared" si="19"/>
        <v>180.97447795823666</v>
      </c>
      <c r="H64" s="165">
        <f t="shared" si="19"/>
        <v>177.77777777777777</v>
      </c>
      <c r="I64" s="165">
        <f t="shared" si="19"/>
        <v>175.35545023696682</v>
      </c>
      <c r="J64" s="165">
        <f t="shared" si="19"/>
        <v>172.2488038277512</v>
      </c>
      <c r="K64" s="165">
        <f t="shared" si="19"/>
        <v>178.74396135265701</v>
      </c>
    </row>
    <row r="65" spans="1:11">
      <c r="A65" s="4" t="s">
        <v>101</v>
      </c>
      <c r="B65" s="162">
        <v>22750</v>
      </c>
      <c r="C65" s="162">
        <v>22750</v>
      </c>
      <c r="D65" s="163">
        <v>22084</v>
      </c>
      <c r="E65" s="163">
        <v>21900</v>
      </c>
      <c r="F65" s="163">
        <v>21730</v>
      </c>
      <c r="G65" s="163">
        <v>21550</v>
      </c>
      <c r="H65" s="163">
        <v>21375</v>
      </c>
      <c r="I65" s="163">
        <v>21100</v>
      </c>
      <c r="J65" s="163">
        <v>20900</v>
      </c>
      <c r="K65" s="163">
        <v>20700</v>
      </c>
    </row>
    <row r="66" spans="1:11">
      <c r="A66" s="6" t="s">
        <v>20</v>
      </c>
      <c r="B66" s="162">
        <v>25</v>
      </c>
      <c r="C66" s="162">
        <v>34</v>
      </c>
      <c r="D66" s="163">
        <v>33</v>
      </c>
      <c r="E66" s="163">
        <v>33</v>
      </c>
      <c r="F66" s="163">
        <v>32</v>
      </c>
      <c r="G66" s="163">
        <v>31</v>
      </c>
      <c r="H66" s="163">
        <v>31</v>
      </c>
      <c r="I66" s="163">
        <v>31</v>
      </c>
      <c r="J66" s="163">
        <v>30</v>
      </c>
      <c r="K66" s="163">
        <v>30</v>
      </c>
    </row>
    <row r="67" spans="1:11">
      <c r="A67" s="4" t="s">
        <v>266</v>
      </c>
      <c r="B67" s="165">
        <f>B66*100000/B68</f>
        <v>135.05483226189833</v>
      </c>
      <c r="C67" s="165">
        <f t="shared" ref="C67:K67" si="20">C66*100000/C68</f>
        <v>183.67457187618172</v>
      </c>
      <c r="D67" s="165">
        <f t="shared" si="20"/>
        <v>182.10915512388942</v>
      </c>
      <c r="E67" s="165">
        <f t="shared" si="20"/>
        <v>183.27224258580472</v>
      </c>
      <c r="F67" s="165">
        <f t="shared" si="20"/>
        <v>178.87087758524316</v>
      </c>
      <c r="G67" s="165">
        <f t="shared" si="20"/>
        <v>174.35320584926885</v>
      </c>
      <c r="H67" s="165">
        <f t="shared" si="20"/>
        <v>175.43859649122808</v>
      </c>
      <c r="I67" s="165">
        <f t="shared" si="20"/>
        <v>177.14285714285714</v>
      </c>
      <c r="J67" s="165">
        <f t="shared" si="20"/>
        <v>173.41040462427745</v>
      </c>
      <c r="K67" s="165">
        <f t="shared" si="20"/>
        <v>174.41860465116278</v>
      </c>
    </row>
    <row r="68" spans="1:11">
      <c r="A68" s="4" t="s">
        <v>101</v>
      </c>
      <c r="B68" s="162">
        <v>18511</v>
      </c>
      <c r="C68" s="162">
        <v>18511</v>
      </c>
      <c r="D68" s="163">
        <v>18121</v>
      </c>
      <c r="E68" s="163">
        <v>18006</v>
      </c>
      <c r="F68" s="163">
        <v>17890</v>
      </c>
      <c r="G68" s="163">
        <v>17780</v>
      </c>
      <c r="H68" s="163">
        <v>17670</v>
      </c>
      <c r="I68" s="163">
        <v>17500</v>
      </c>
      <c r="J68" s="163">
        <v>17300</v>
      </c>
      <c r="K68" s="163">
        <v>17200</v>
      </c>
    </row>
    <row r="69" spans="1:11">
      <c r="A69" s="6" t="s">
        <v>21</v>
      </c>
      <c r="B69" s="172">
        <f>B6+B9+B12+B15+B18+B21+B24+B27+B30+B33+B36+B39+B42+B45+B48+B51+B54+B57+B60+B63+B66</f>
        <v>969</v>
      </c>
      <c r="C69" s="172">
        <f t="shared" ref="C69:K69" si="21">C6+C9+C12+C15+C18+C21+C24+C27+C30+C33+C36+C39+C42+C45+C48+C51+C54+C57+C60+C63+C66</f>
        <v>904</v>
      </c>
      <c r="D69" s="172">
        <f t="shared" si="21"/>
        <v>934</v>
      </c>
      <c r="E69" s="172">
        <f t="shared" si="21"/>
        <v>927</v>
      </c>
      <c r="F69" s="172">
        <f t="shared" si="21"/>
        <v>922</v>
      </c>
      <c r="G69" s="172">
        <f t="shared" si="21"/>
        <v>907</v>
      </c>
      <c r="H69" s="172">
        <f t="shared" si="21"/>
        <v>895</v>
      </c>
      <c r="I69" s="172">
        <f t="shared" si="21"/>
        <v>881</v>
      </c>
      <c r="J69" s="172">
        <f t="shared" si="21"/>
        <v>870</v>
      </c>
      <c r="K69" s="172">
        <f t="shared" si="21"/>
        <v>870</v>
      </c>
    </row>
    <row r="70" spans="1:11">
      <c r="A70" s="4" t="s">
        <v>266</v>
      </c>
      <c r="B70" s="165">
        <f>B69*100000/B71</f>
        <v>178.34924795146839</v>
      </c>
      <c r="C70" s="165">
        <f t="shared" ref="C70:K70" si="22">C69*100000/C71</f>
        <v>166.38567610745864</v>
      </c>
      <c r="D70" s="165">
        <f t="shared" si="22"/>
        <v>175.83758180024549</v>
      </c>
      <c r="E70" s="165">
        <f t="shared" si="22"/>
        <v>176.30847707133933</v>
      </c>
      <c r="F70" s="165">
        <f t="shared" si="22"/>
        <v>177.17821591913602</v>
      </c>
      <c r="G70" s="165">
        <f t="shared" si="22"/>
        <v>175.60673385027928</v>
      </c>
      <c r="H70" s="165">
        <f t="shared" si="22"/>
        <v>174.82688231904442</v>
      </c>
      <c r="I70" s="165">
        <f t="shared" si="22"/>
        <v>173.95940289076691</v>
      </c>
      <c r="J70" s="165">
        <f t="shared" si="22"/>
        <v>173.54877318970676</v>
      </c>
      <c r="K70" s="165">
        <f t="shared" si="22"/>
        <v>175.459825750242</v>
      </c>
    </row>
    <row r="71" spans="1:11">
      <c r="A71" s="4" t="s">
        <v>101</v>
      </c>
      <c r="B71" s="162">
        <f>B8+B11+B14+B17+B20+B23+B26+B29+B32+B35+B38+B41+B44+B47+B50+B53+B56+B59+B62+B65+B68</f>
        <v>543316</v>
      </c>
      <c r="C71" s="162">
        <f t="shared" ref="C71:K71" si="23">C8+C11+C14+C17+C20+C23+C26+C29+C32+C35+C38+C41+C44+C47+C50+C53+C56+C59+C62+C65+C68</f>
        <v>543316</v>
      </c>
      <c r="D71" s="162">
        <f t="shared" si="23"/>
        <v>531172</v>
      </c>
      <c r="E71" s="162">
        <f t="shared" si="23"/>
        <v>525783</v>
      </c>
      <c r="F71" s="162">
        <f t="shared" si="23"/>
        <v>520380</v>
      </c>
      <c r="G71" s="162">
        <f t="shared" si="23"/>
        <v>516495</v>
      </c>
      <c r="H71" s="162">
        <f t="shared" si="23"/>
        <v>511935</v>
      </c>
      <c r="I71" s="162">
        <f t="shared" si="23"/>
        <v>506440</v>
      </c>
      <c r="J71" s="162">
        <f t="shared" si="23"/>
        <v>501300</v>
      </c>
      <c r="K71" s="162">
        <f t="shared" si="23"/>
        <v>495840</v>
      </c>
    </row>
    <row r="72" spans="1:11">
      <c r="A72" s="6" t="s">
        <v>22</v>
      </c>
      <c r="B72" s="609">
        <v>148</v>
      </c>
      <c r="C72" s="609">
        <v>145</v>
      </c>
      <c r="D72" s="163">
        <v>145</v>
      </c>
      <c r="E72" s="163">
        <v>146</v>
      </c>
      <c r="F72" s="163">
        <v>145</v>
      </c>
      <c r="G72" s="163">
        <v>146</v>
      </c>
      <c r="H72" s="163">
        <v>146</v>
      </c>
      <c r="I72" s="163">
        <v>145</v>
      </c>
      <c r="J72" s="163">
        <v>144</v>
      </c>
      <c r="K72" s="163">
        <v>144</v>
      </c>
    </row>
    <row r="73" spans="1:11">
      <c r="A73" s="4" t="s">
        <v>266</v>
      </c>
      <c r="B73" s="165">
        <f>B72*100000/B74</f>
        <v>197.8398032296011</v>
      </c>
      <c r="C73" s="165">
        <f t="shared" ref="C73:K73" si="24">C72*100000/C74</f>
        <v>183.97046322493878</v>
      </c>
      <c r="D73" s="165">
        <f t="shared" si="24"/>
        <v>177.93157610563</v>
      </c>
      <c r="E73" s="165">
        <f t="shared" si="24"/>
        <v>179.30170582239307</v>
      </c>
      <c r="F73" s="165">
        <f t="shared" si="24"/>
        <v>177.59813828158491</v>
      </c>
      <c r="G73" s="165">
        <f t="shared" si="24"/>
        <v>177.19736874044227</v>
      </c>
      <c r="H73" s="165">
        <f t="shared" si="24"/>
        <v>175.57573206662258</v>
      </c>
      <c r="I73" s="165">
        <f t="shared" si="24"/>
        <v>174.28094087669322</v>
      </c>
      <c r="J73" s="165">
        <f t="shared" si="24"/>
        <v>173.09772809231879</v>
      </c>
      <c r="K73" s="165">
        <f t="shared" si="24"/>
        <v>173.09772809231879</v>
      </c>
    </row>
    <row r="74" spans="1:11">
      <c r="A74" s="4" t="s">
        <v>101</v>
      </c>
      <c r="B74" s="610">
        <v>74808</v>
      </c>
      <c r="C74" s="610">
        <v>78817</v>
      </c>
      <c r="D74" s="610">
        <v>81492</v>
      </c>
      <c r="E74" s="610">
        <v>81427</v>
      </c>
      <c r="F74" s="610">
        <v>81645</v>
      </c>
      <c r="G74" s="173">
        <v>82394</v>
      </c>
      <c r="H74" s="173">
        <v>83155</v>
      </c>
      <c r="I74" s="173">
        <v>83199</v>
      </c>
      <c r="J74" s="173">
        <v>83190</v>
      </c>
      <c r="K74" s="173">
        <v>83190</v>
      </c>
    </row>
    <row r="75" spans="1:11">
      <c r="A75" s="6" t="s">
        <v>23</v>
      </c>
      <c r="B75" s="609">
        <v>130</v>
      </c>
      <c r="C75" s="609">
        <v>127</v>
      </c>
      <c r="D75" s="163">
        <v>150</v>
      </c>
      <c r="E75" s="163">
        <v>151</v>
      </c>
      <c r="F75" s="163">
        <v>151</v>
      </c>
      <c r="G75" s="163">
        <v>150</v>
      </c>
      <c r="H75" s="163">
        <v>150</v>
      </c>
      <c r="I75" s="163">
        <v>150</v>
      </c>
      <c r="J75" s="163">
        <v>149</v>
      </c>
      <c r="K75" s="163">
        <v>148</v>
      </c>
    </row>
    <row r="76" spans="1:11">
      <c r="A76" s="4" t="s">
        <v>266</v>
      </c>
      <c r="B76" s="165">
        <f>B75*100000/B77</f>
        <v>162.07859565130661</v>
      </c>
      <c r="C76" s="165">
        <f t="shared" ref="C76:K76" si="25">C75*100000/C77</f>
        <v>158.47662781701564</v>
      </c>
      <c r="D76" s="165">
        <f t="shared" si="25"/>
        <v>178.06479184225833</v>
      </c>
      <c r="E76" s="165">
        <f t="shared" si="25"/>
        <v>173.53928193812348</v>
      </c>
      <c r="F76" s="165">
        <f t="shared" si="25"/>
        <v>171.90737494023088</v>
      </c>
      <c r="G76" s="165">
        <f t="shared" si="25"/>
        <v>171.67185497161691</v>
      </c>
      <c r="H76" s="165">
        <f t="shared" si="25"/>
        <v>172.26331021176904</v>
      </c>
      <c r="I76" s="165">
        <f t="shared" si="25"/>
        <v>167.8810059429876</v>
      </c>
      <c r="J76" s="165">
        <f t="shared" si="25"/>
        <v>164.41016474119192</v>
      </c>
      <c r="K76" s="165">
        <f t="shared" si="25"/>
        <v>160.0848016787271</v>
      </c>
    </row>
    <row r="77" spans="1:11">
      <c r="A77" s="4" t="s">
        <v>101</v>
      </c>
      <c r="B77" s="609">
        <v>80208</v>
      </c>
      <c r="C77" s="609">
        <v>80138</v>
      </c>
      <c r="D77" s="610">
        <v>84239</v>
      </c>
      <c r="E77" s="610">
        <v>87012</v>
      </c>
      <c r="F77" s="610">
        <v>87838</v>
      </c>
      <c r="G77" s="173">
        <v>87376</v>
      </c>
      <c r="H77" s="173">
        <v>87076</v>
      </c>
      <c r="I77" s="173">
        <v>89349</v>
      </c>
      <c r="J77" s="173">
        <v>90627</v>
      </c>
      <c r="K77" s="173">
        <v>92451</v>
      </c>
    </row>
    <row r="78" spans="1:11">
      <c r="A78" s="6" t="s">
        <v>24</v>
      </c>
      <c r="B78" s="609">
        <v>145</v>
      </c>
      <c r="C78" s="609">
        <v>142</v>
      </c>
      <c r="D78" s="163">
        <v>136</v>
      </c>
      <c r="E78" s="167">
        <v>136</v>
      </c>
      <c r="F78" s="167">
        <v>136</v>
      </c>
      <c r="G78" s="167">
        <v>135</v>
      </c>
      <c r="H78" s="163">
        <v>135</v>
      </c>
      <c r="I78" s="163">
        <v>134</v>
      </c>
      <c r="J78" s="167">
        <v>134</v>
      </c>
      <c r="K78" s="167">
        <v>132</v>
      </c>
    </row>
    <row r="79" spans="1:11">
      <c r="A79" s="4" t="s">
        <v>266</v>
      </c>
      <c r="B79" s="165">
        <f>B78*100000/B80</f>
        <v>208.09115827844033</v>
      </c>
      <c r="C79" s="165">
        <f t="shared" ref="C79:K79" si="26">C78*100000/C80</f>
        <v>203.78582396923122</v>
      </c>
      <c r="D79" s="165">
        <f t="shared" si="26"/>
        <v>197.03577068513394</v>
      </c>
      <c r="E79" s="165">
        <f t="shared" si="26"/>
        <v>201.25488339055286</v>
      </c>
      <c r="F79" s="165">
        <f t="shared" si="26"/>
        <v>201.48745148004386</v>
      </c>
      <c r="G79" s="165">
        <f t="shared" si="26"/>
        <v>197.8079943734615</v>
      </c>
      <c r="H79" s="165">
        <f t="shared" si="26"/>
        <v>196.77579220476343</v>
      </c>
      <c r="I79" s="165">
        <f t="shared" si="26"/>
        <v>195.31819374398739</v>
      </c>
      <c r="J79" s="165">
        <f t="shared" si="26"/>
        <v>195.34097204000116</v>
      </c>
      <c r="K79" s="165">
        <f t="shared" si="26"/>
        <v>192.42543514388174</v>
      </c>
    </row>
    <row r="80" spans="1:11">
      <c r="A80" s="4" t="s">
        <v>101</v>
      </c>
      <c r="B80" s="609">
        <v>69681</v>
      </c>
      <c r="C80" s="609">
        <v>69681</v>
      </c>
      <c r="D80" s="610">
        <v>69023</v>
      </c>
      <c r="E80" s="610">
        <v>67576</v>
      </c>
      <c r="F80" s="610">
        <v>67498</v>
      </c>
      <c r="G80" s="173">
        <v>68248</v>
      </c>
      <c r="H80" s="173">
        <v>68606</v>
      </c>
      <c r="I80" s="173">
        <v>68606</v>
      </c>
      <c r="J80" s="173">
        <v>68598</v>
      </c>
      <c r="K80" s="173">
        <v>68598</v>
      </c>
    </row>
    <row r="81" spans="1:11">
      <c r="A81" s="6" t="s">
        <v>25</v>
      </c>
      <c r="B81" s="609">
        <v>80</v>
      </c>
      <c r="C81" s="609">
        <v>78</v>
      </c>
      <c r="D81" s="163">
        <v>82</v>
      </c>
      <c r="E81" s="163">
        <v>83</v>
      </c>
      <c r="F81" s="163">
        <v>83</v>
      </c>
      <c r="G81" s="163">
        <v>82</v>
      </c>
      <c r="H81" s="163">
        <v>82</v>
      </c>
      <c r="I81" s="163">
        <v>81</v>
      </c>
      <c r="J81" s="163">
        <v>81</v>
      </c>
      <c r="K81" s="163">
        <v>80</v>
      </c>
    </row>
    <row r="82" spans="1:11">
      <c r="A82" s="4" t="s">
        <v>266</v>
      </c>
      <c r="B82" s="165">
        <f>B81*100000/B83</f>
        <v>185.71395408222486</v>
      </c>
      <c r="C82" s="165">
        <f t="shared" ref="C82:K82" si="27">C81*100000/C83</f>
        <v>182.88393903868698</v>
      </c>
      <c r="D82" s="165">
        <f t="shared" si="27"/>
        <v>184.09590947869427</v>
      </c>
      <c r="E82" s="165">
        <f t="shared" si="27"/>
        <v>182.75900033028736</v>
      </c>
      <c r="F82" s="165">
        <f t="shared" si="27"/>
        <v>179.91069493215417</v>
      </c>
      <c r="G82" s="165">
        <f t="shared" si="27"/>
        <v>174.8997525808378</v>
      </c>
      <c r="H82" s="165">
        <f t="shared" si="27"/>
        <v>174.72459568302401</v>
      </c>
      <c r="I82" s="165">
        <f t="shared" si="27"/>
        <v>172.59380793079202</v>
      </c>
      <c r="J82" s="165">
        <f t="shared" si="27"/>
        <v>172.62323380858001</v>
      </c>
      <c r="K82" s="165">
        <f t="shared" si="27"/>
        <v>170.49208277390619</v>
      </c>
    </row>
    <row r="83" spans="1:11">
      <c r="A83" s="4" t="s">
        <v>101</v>
      </c>
      <c r="B83" s="609">
        <v>43077</v>
      </c>
      <c r="C83" s="609">
        <v>42650</v>
      </c>
      <c r="D83" s="610">
        <v>44542</v>
      </c>
      <c r="E83" s="610">
        <v>45415</v>
      </c>
      <c r="F83" s="610">
        <v>46134</v>
      </c>
      <c r="G83" s="174">
        <v>46884</v>
      </c>
      <c r="H83" s="174">
        <v>46931</v>
      </c>
      <c r="I83" s="174">
        <v>46931</v>
      </c>
      <c r="J83" s="174">
        <v>46923</v>
      </c>
      <c r="K83" s="174">
        <v>46923</v>
      </c>
    </row>
    <row r="84" spans="1:11">
      <c r="A84" s="6" t="s">
        <v>26</v>
      </c>
      <c r="B84" s="609">
        <v>48</v>
      </c>
      <c r="C84" s="609">
        <v>45</v>
      </c>
      <c r="D84" s="163">
        <v>49</v>
      </c>
      <c r="E84" s="163">
        <v>49</v>
      </c>
      <c r="F84" s="163">
        <v>50</v>
      </c>
      <c r="G84" s="163">
        <v>49</v>
      </c>
      <c r="H84" s="163">
        <v>48</v>
      </c>
      <c r="I84" s="163">
        <v>48</v>
      </c>
      <c r="J84" s="163">
        <v>48</v>
      </c>
      <c r="K84" s="163">
        <v>47</v>
      </c>
    </row>
    <row r="85" spans="1:11">
      <c r="A85" s="4" t="s">
        <v>266</v>
      </c>
      <c r="B85" s="165">
        <f>B84*100000/B86</f>
        <v>164.62599032822308</v>
      </c>
      <c r="C85" s="165">
        <f t="shared" ref="C85:K85" si="28">C84*100000/C86</f>
        <v>147.64748343067131</v>
      </c>
      <c r="D85" s="165">
        <f t="shared" si="28"/>
        <v>172.54736249031623</v>
      </c>
      <c r="E85" s="165">
        <f t="shared" si="28"/>
        <v>165.66927004091016</v>
      </c>
      <c r="F85" s="165">
        <f t="shared" si="28"/>
        <v>163.54834489074972</v>
      </c>
      <c r="G85" s="165">
        <f t="shared" si="28"/>
        <v>156.43956324628056</v>
      </c>
      <c r="H85" s="165">
        <f t="shared" si="28"/>
        <v>147.78780134856368</v>
      </c>
      <c r="I85" s="165">
        <f t="shared" si="28"/>
        <v>147.78780134856368</v>
      </c>
      <c r="J85" s="165">
        <f t="shared" si="28"/>
        <v>147.75140825560993</v>
      </c>
      <c r="K85" s="165">
        <f t="shared" si="28"/>
        <v>144.67325391695141</v>
      </c>
    </row>
    <row r="86" spans="1:11">
      <c r="A86" s="4" t="s">
        <v>101</v>
      </c>
      <c r="B86" s="609">
        <v>29157</v>
      </c>
      <c r="C86" s="609">
        <v>30478</v>
      </c>
      <c r="D86" s="610">
        <v>28398</v>
      </c>
      <c r="E86" s="610">
        <v>29577</v>
      </c>
      <c r="F86" s="610">
        <v>30572</v>
      </c>
      <c r="G86" s="173">
        <v>31322</v>
      </c>
      <c r="H86" s="173">
        <v>32479</v>
      </c>
      <c r="I86" s="173">
        <v>32479</v>
      </c>
      <c r="J86" s="173">
        <v>32487</v>
      </c>
      <c r="K86" s="173">
        <v>32487</v>
      </c>
    </row>
    <row r="87" spans="1:11">
      <c r="A87" s="6" t="s">
        <v>27</v>
      </c>
      <c r="B87" s="609">
        <v>191</v>
      </c>
      <c r="C87" s="609">
        <v>186</v>
      </c>
      <c r="D87" s="163">
        <v>173</v>
      </c>
      <c r="E87" s="163">
        <v>173</v>
      </c>
      <c r="F87" s="163">
        <v>173</v>
      </c>
      <c r="G87" s="163">
        <v>174</v>
      </c>
      <c r="H87" s="163">
        <v>172</v>
      </c>
      <c r="I87" s="163">
        <v>172</v>
      </c>
      <c r="J87" s="163">
        <v>170</v>
      </c>
      <c r="K87" s="163">
        <v>168</v>
      </c>
    </row>
    <row r="88" spans="1:11">
      <c r="A88" s="4" t="s">
        <v>266</v>
      </c>
      <c r="B88" s="165">
        <f>B87*100000/B89</f>
        <v>228.81924477669159</v>
      </c>
      <c r="C88" s="165">
        <f t="shared" ref="C88:K88" si="29">C87*100000/C89</f>
        <v>214.71613603306167</v>
      </c>
      <c r="D88" s="165">
        <f t="shared" si="29"/>
        <v>199.97456970789841</v>
      </c>
      <c r="E88" s="165">
        <f t="shared" si="29"/>
        <v>198.04700468215174</v>
      </c>
      <c r="F88" s="165">
        <f t="shared" si="29"/>
        <v>197.82959210511268</v>
      </c>
      <c r="G88" s="165">
        <f t="shared" si="29"/>
        <v>198.81397182326123</v>
      </c>
      <c r="H88" s="165">
        <f t="shared" si="29"/>
        <v>195.58345273020853</v>
      </c>
      <c r="I88" s="165">
        <f t="shared" si="29"/>
        <v>195.18837948252383</v>
      </c>
      <c r="J88" s="165">
        <f t="shared" si="29"/>
        <v>192.97787565413824</v>
      </c>
      <c r="K88" s="165">
        <f t="shared" si="29"/>
        <v>190.71620747198855</v>
      </c>
    </row>
    <row r="89" spans="1:11">
      <c r="A89" s="4" t="s">
        <v>101</v>
      </c>
      <c r="B89" s="609">
        <v>83472</v>
      </c>
      <c r="C89" s="609">
        <v>86626</v>
      </c>
      <c r="D89" s="610">
        <v>86511</v>
      </c>
      <c r="E89" s="610">
        <v>87353</v>
      </c>
      <c r="F89" s="610">
        <v>87449</v>
      </c>
      <c r="G89" s="173">
        <v>87519</v>
      </c>
      <c r="H89" s="173">
        <v>87942</v>
      </c>
      <c r="I89" s="173">
        <v>88120</v>
      </c>
      <c r="J89" s="173">
        <v>88093</v>
      </c>
      <c r="K89" s="173">
        <v>88089</v>
      </c>
    </row>
    <row r="90" spans="1:11">
      <c r="A90" s="6" t="s">
        <v>28</v>
      </c>
      <c r="B90" s="172">
        <f t="shared" ref="B90:C90" si="30">B72+B75+B78+B81+B84+B87</f>
        <v>742</v>
      </c>
      <c r="C90" s="172">
        <f t="shared" si="30"/>
        <v>723</v>
      </c>
      <c r="D90" s="172">
        <f>D72+D75+D78+D81+D84+D87</f>
        <v>735</v>
      </c>
      <c r="E90" s="172">
        <f t="shared" ref="E90:K90" si="31">E72+E75+E78+E81+E84+E87</f>
        <v>738</v>
      </c>
      <c r="F90" s="172">
        <f t="shared" si="31"/>
        <v>738</v>
      </c>
      <c r="G90" s="172">
        <f t="shared" si="31"/>
        <v>736</v>
      </c>
      <c r="H90" s="172">
        <f t="shared" si="31"/>
        <v>733</v>
      </c>
      <c r="I90" s="172">
        <f t="shared" si="31"/>
        <v>730</v>
      </c>
      <c r="J90" s="172">
        <f t="shared" si="31"/>
        <v>726</v>
      </c>
      <c r="K90" s="172">
        <f t="shared" si="31"/>
        <v>719</v>
      </c>
    </row>
    <row r="91" spans="1:11">
      <c r="A91" s="4" t="s">
        <v>266</v>
      </c>
      <c r="B91" s="165">
        <f>B90*100000/B92</f>
        <v>184.07251762581183</v>
      </c>
      <c r="C91" s="165">
        <f>C90*100000/C92</f>
        <v>179.35907040897837</v>
      </c>
      <c r="D91" s="612">
        <f>D90*100000/D92</f>
        <v>186.45121193287756</v>
      </c>
      <c r="E91" s="612">
        <f t="shared" ref="E91:K91" si="32">E90*100000/E92</f>
        <v>185.25956421327442</v>
      </c>
      <c r="F91" s="612">
        <f t="shared" si="32"/>
        <v>183.97750388895537</v>
      </c>
      <c r="G91" s="612">
        <f t="shared" si="32"/>
        <v>182.29418219015562</v>
      </c>
      <c r="H91" s="612">
        <f t="shared" si="32"/>
        <v>180.45786567336881</v>
      </c>
      <c r="I91" s="612">
        <f t="shared" si="32"/>
        <v>178.62211390707736</v>
      </c>
      <c r="J91" s="612">
        <f t="shared" si="32"/>
        <v>177.10859245019736</v>
      </c>
      <c r="K91" s="612">
        <f t="shared" si="32"/>
        <v>174.6256114325129</v>
      </c>
    </row>
    <row r="92" spans="1:11">
      <c r="A92" s="4" t="s">
        <v>101</v>
      </c>
      <c r="B92" s="610">
        <v>403102</v>
      </c>
      <c r="C92" s="610">
        <v>403102</v>
      </c>
      <c r="D92" s="610">
        <v>394205</v>
      </c>
      <c r="E92" s="610">
        <v>398360</v>
      </c>
      <c r="F92" s="610">
        <v>401136</v>
      </c>
      <c r="G92" s="610">
        <v>403743</v>
      </c>
      <c r="H92" s="610">
        <v>406189</v>
      </c>
      <c r="I92" s="610">
        <v>408684</v>
      </c>
      <c r="J92" s="610">
        <v>409918</v>
      </c>
      <c r="K92" s="610">
        <v>411738</v>
      </c>
    </row>
    <row r="93" spans="1:11">
      <c r="A93" s="6" t="s">
        <v>29</v>
      </c>
      <c r="B93" s="172">
        <f t="shared" ref="B93:K93" si="33">B69+B90</f>
        <v>1711</v>
      </c>
      <c r="C93" s="172">
        <f t="shared" si="33"/>
        <v>1627</v>
      </c>
      <c r="D93" s="172">
        <f t="shared" si="33"/>
        <v>1669</v>
      </c>
      <c r="E93" s="172">
        <f t="shared" si="33"/>
        <v>1665</v>
      </c>
      <c r="F93" s="172">
        <f t="shared" si="33"/>
        <v>1660</v>
      </c>
      <c r="G93" s="172">
        <f t="shared" si="33"/>
        <v>1643</v>
      </c>
      <c r="H93" s="172">
        <f t="shared" si="33"/>
        <v>1628</v>
      </c>
      <c r="I93" s="172">
        <f t="shared" si="33"/>
        <v>1611</v>
      </c>
      <c r="J93" s="172">
        <f t="shared" si="33"/>
        <v>1596</v>
      </c>
      <c r="K93" s="172">
        <f t="shared" si="33"/>
        <v>1589</v>
      </c>
    </row>
    <row r="94" spans="1:11">
      <c r="A94" s="4" t="s">
        <v>101</v>
      </c>
      <c r="B94" s="162">
        <v>971391</v>
      </c>
      <c r="C94" s="162">
        <v>971391</v>
      </c>
      <c r="D94" s="163">
        <v>971700</v>
      </c>
      <c r="E94" s="163">
        <v>970300</v>
      </c>
      <c r="F94" s="163">
        <v>968200</v>
      </c>
      <c r="G94" s="163">
        <v>965800</v>
      </c>
      <c r="H94" s="163">
        <v>963000</v>
      </c>
      <c r="I94" s="163">
        <v>959800</v>
      </c>
      <c r="J94" s="163">
        <v>956300</v>
      </c>
      <c r="K94" s="163">
        <v>952500</v>
      </c>
    </row>
    <row r="95" spans="1:11">
      <c r="A95" s="4" t="s">
        <v>266</v>
      </c>
      <c r="B95" s="162">
        <v>182.8</v>
      </c>
      <c r="C95" s="618">
        <v>174.7</v>
      </c>
      <c r="D95" s="165">
        <f>D96*100000/D94</f>
        <v>176.8035401873006</v>
      </c>
      <c r="E95" s="165">
        <f t="shared" ref="E95:K95" si="34">E96*100000/E94</f>
        <v>176.64639802123054</v>
      </c>
      <c r="F95" s="165">
        <f t="shared" si="34"/>
        <v>176.4098326791985</v>
      </c>
      <c r="G95" s="165">
        <f t="shared" si="34"/>
        <v>175.19155104576518</v>
      </c>
      <c r="H95" s="165">
        <f t="shared" si="34"/>
        <v>174.03946002076844</v>
      </c>
      <c r="I95" s="165">
        <f t="shared" si="34"/>
        <v>172.84851010627213</v>
      </c>
      <c r="J95" s="165">
        <f t="shared" si="34"/>
        <v>172.01714943009515</v>
      </c>
      <c r="K95" s="165">
        <f t="shared" si="34"/>
        <v>171.96850393700788</v>
      </c>
    </row>
    <row r="96" spans="1:11">
      <c r="A96" s="178" t="s">
        <v>268</v>
      </c>
      <c r="B96" s="179">
        <v>1776</v>
      </c>
      <c r="C96" s="179">
        <v>1697</v>
      </c>
      <c r="D96" s="179">
        <v>1718</v>
      </c>
      <c r="E96" s="179">
        <v>1714</v>
      </c>
      <c r="F96" s="179">
        <v>1708</v>
      </c>
      <c r="G96" s="179">
        <v>1692</v>
      </c>
      <c r="H96" s="179">
        <v>1676</v>
      </c>
      <c r="I96" s="179">
        <v>1659</v>
      </c>
      <c r="J96" s="179">
        <v>1645</v>
      </c>
      <c r="K96" s="179">
        <v>1638</v>
      </c>
    </row>
    <row r="97" spans="1:11">
      <c r="A97" s="655" t="s">
        <v>622</v>
      </c>
      <c r="B97" s="651"/>
      <c r="C97" s="653">
        <v>173.7</v>
      </c>
    </row>
    <row r="98" spans="1:11">
      <c r="B98" s="160"/>
      <c r="C98" s="160"/>
      <c r="D98" s="160"/>
      <c r="E98" s="160"/>
      <c r="F98" s="160"/>
      <c r="G98" s="160"/>
      <c r="H98" s="160"/>
      <c r="I98" s="160"/>
      <c r="J98" s="160"/>
      <c r="K98" s="160"/>
    </row>
  </sheetData>
  <mergeCells count="3">
    <mergeCell ref="B2:K2"/>
    <mergeCell ref="B4:C4"/>
    <mergeCell ref="D4:K4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topLeftCell="A16" workbookViewId="0">
      <selection activeCell="F50" sqref="F50"/>
    </sheetView>
  </sheetViews>
  <sheetFormatPr defaultRowHeight="15"/>
  <cols>
    <col min="1" max="1" width="33.140625" customWidth="1"/>
  </cols>
  <sheetData>
    <row r="1" spans="1:10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  <c r="J1" s="464"/>
    </row>
    <row r="2" spans="1:10" ht="15.75">
      <c r="A2" s="878" t="s">
        <v>318</v>
      </c>
      <c r="B2" s="878"/>
      <c r="C2" s="878"/>
      <c r="D2" s="878"/>
      <c r="E2" s="878"/>
      <c r="F2" s="878"/>
      <c r="G2" s="878"/>
      <c r="H2" s="878"/>
      <c r="I2" s="878"/>
    </row>
    <row r="3" spans="1:10" ht="18.75" customHeight="1">
      <c r="A3" s="689" t="s">
        <v>414</v>
      </c>
      <c r="B3" s="689"/>
      <c r="C3" s="689"/>
      <c r="D3" s="689"/>
      <c r="E3" s="689"/>
      <c r="F3" s="689"/>
      <c r="G3" s="689"/>
      <c r="H3" s="689"/>
      <c r="I3" s="689"/>
      <c r="J3" s="465"/>
    </row>
    <row r="4" spans="1:10" ht="15.75" customHeight="1">
      <c r="A4" s="685" t="s">
        <v>110</v>
      </c>
      <c r="B4" s="875" t="s">
        <v>305</v>
      </c>
      <c r="C4" s="876"/>
      <c r="D4" s="876"/>
      <c r="E4" s="876"/>
      <c r="F4" s="876"/>
      <c r="G4" s="876"/>
      <c r="H4" s="876"/>
      <c r="I4" s="877"/>
    </row>
    <row r="5" spans="1:10" ht="15.75">
      <c r="A5" s="685"/>
      <c r="B5" s="254">
        <v>2013</v>
      </c>
      <c r="C5" s="254">
        <v>2014</v>
      </c>
      <c r="D5" s="254">
        <v>2015</v>
      </c>
      <c r="E5" s="254">
        <v>2016</v>
      </c>
      <c r="F5" s="254">
        <v>2017</v>
      </c>
      <c r="G5" s="254">
        <v>2018</v>
      </c>
      <c r="H5" s="254">
        <v>2019</v>
      </c>
      <c r="I5" s="254">
        <v>2020</v>
      </c>
    </row>
    <row r="6" spans="1:10" ht="15.75">
      <c r="A6" s="258" t="s">
        <v>0</v>
      </c>
      <c r="B6" s="254"/>
      <c r="C6" s="254"/>
      <c r="D6" s="254"/>
      <c r="E6" s="254"/>
      <c r="F6" s="254"/>
      <c r="G6" s="254"/>
      <c r="H6" s="254"/>
      <c r="I6" s="254"/>
    </row>
    <row r="7" spans="1:10" ht="15.75">
      <c r="A7" s="258" t="s">
        <v>1</v>
      </c>
      <c r="B7" s="254"/>
      <c r="C7" s="254"/>
      <c r="D7" s="254"/>
      <c r="E7" s="254"/>
      <c r="F7" s="254"/>
      <c r="G7" s="254"/>
      <c r="H7" s="254"/>
      <c r="I7" s="254"/>
    </row>
    <row r="8" spans="1:10" ht="15.75">
      <c r="A8" s="258" t="s">
        <v>2</v>
      </c>
      <c r="B8" s="254"/>
      <c r="C8" s="254"/>
      <c r="D8" s="254"/>
      <c r="E8" s="254"/>
      <c r="F8" s="254"/>
      <c r="G8" s="254"/>
      <c r="H8" s="254"/>
      <c r="I8" s="254"/>
    </row>
    <row r="9" spans="1:10" ht="15.75">
      <c r="A9" s="258" t="s">
        <v>3</v>
      </c>
      <c r="B9" s="254">
        <v>0</v>
      </c>
      <c r="C9" s="254">
        <v>0</v>
      </c>
      <c r="D9" s="254">
        <v>0</v>
      </c>
      <c r="E9" s="254">
        <v>0</v>
      </c>
      <c r="F9" s="254">
        <v>0</v>
      </c>
      <c r="G9" s="254">
        <v>0</v>
      </c>
      <c r="H9" s="254">
        <v>0</v>
      </c>
      <c r="I9" s="254">
        <v>0</v>
      </c>
    </row>
    <row r="10" spans="1:10" ht="15.75">
      <c r="A10" s="258" t="s">
        <v>4</v>
      </c>
      <c r="B10" s="254">
        <v>0</v>
      </c>
      <c r="C10" s="254">
        <v>0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</row>
    <row r="11" spans="1:10" ht="15.75">
      <c r="A11" s="258" t="s">
        <v>5</v>
      </c>
      <c r="B11" s="254">
        <v>0</v>
      </c>
      <c r="C11" s="254">
        <v>0</v>
      </c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</row>
    <row r="12" spans="1:10" ht="15.75">
      <c r="A12" s="258" t="s">
        <v>6</v>
      </c>
      <c r="B12" s="254">
        <v>0</v>
      </c>
      <c r="C12" s="254">
        <v>0</v>
      </c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</row>
    <row r="13" spans="1:10" ht="15.75">
      <c r="A13" s="258" t="s">
        <v>7</v>
      </c>
      <c r="B13" s="254">
        <v>0</v>
      </c>
      <c r="C13" s="254">
        <v>0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</row>
    <row r="14" spans="1:10" ht="15.75">
      <c r="A14" s="258" t="s">
        <v>8</v>
      </c>
      <c r="B14" s="254">
        <v>0</v>
      </c>
      <c r="C14" s="254">
        <v>0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</row>
    <row r="15" spans="1:10" ht="15.75">
      <c r="A15" s="258" t="s">
        <v>9</v>
      </c>
      <c r="B15" s="254">
        <v>0</v>
      </c>
      <c r="C15" s="254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</row>
    <row r="16" spans="1:10" ht="15.75">
      <c r="A16" s="258" t="s">
        <v>10</v>
      </c>
      <c r="B16" s="254">
        <v>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</row>
    <row r="17" spans="1:9" ht="15.75">
      <c r="A17" s="258" t="s">
        <v>11</v>
      </c>
      <c r="B17" s="254">
        <v>0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</row>
    <row r="18" spans="1:9" ht="15.75">
      <c r="A18" s="258" t="s">
        <v>12</v>
      </c>
      <c r="B18" s="254">
        <v>0</v>
      </c>
      <c r="C18" s="254">
        <v>0</v>
      </c>
      <c r="D18" s="254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</row>
    <row r="19" spans="1:9" ht="15.75">
      <c r="A19" s="258" t="s">
        <v>306</v>
      </c>
      <c r="B19" s="254">
        <v>0</v>
      </c>
      <c r="C19" s="254">
        <v>0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</row>
    <row r="20" spans="1:9" ht="15.75">
      <c r="A20" s="258" t="s">
        <v>14</v>
      </c>
      <c r="B20" s="254">
        <v>0</v>
      </c>
      <c r="C20" s="254">
        <v>0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</row>
    <row r="21" spans="1:9" ht="15.75">
      <c r="A21" s="258" t="s">
        <v>15</v>
      </c>
      <c r="B21" s="254">
        <v>0</v>
      </c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</row>
    <row r="22" spans="1:9" ht="15.75">
      <c r="A22" s="258" t="s">
        <v>172</v>
      </c>
      <c r="B22" s="254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</row>
    <row r="23" spans="1:9" ht="15.75">
      <c r="A23" s="258" t="s">
        <v>17</v>
      </c>
      <c r="B23" s="254">
        <v>0</v>
      </c>
      <c r="C23" s="254">
        <v>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</row>
    <row r="24" spans="1:9" ht="15.75">
      <c r="A24" s="258" t="s">
        <v>18</v>
      </c>
      <c r="B24" s="254">
        <v>0</v>
      </c>
      <c r="C24" s="254">
        <v>0</v>
      </c>
      <c r="D24" s="254">
        <v>0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</row>
    <row r="25" spans="1:9" ht="15.75">
      <c r="A25" s="258" t="s">
        <v>19</v>
      </c>
      <c r="B25" s="254">
        <v>0</v>
      </c>
      <c r="C25" s="254"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</row>
    <row r="26" spans="1:9" ht="15.75">
      <c r="A26" s="258" t="s">
        <v>20</v>
      </c>
      <c r="B26" s="254">
        <v>0</v>
      </c>
      <c r="C26" s="254"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</row>
    <row r="27" spans="1:9" ht="15.75">
      <c r="A27" s="258" t="s">
        <v>307</v>
      </c>
      <c r="B27" s="254">
        <v>0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</row>
    <row r="28" spans="1:9" ht="15.75">
      <c r="A28" s="258" t="s">
        <v>22</v>
      </c>
      <c r="B28" s="254">
        <v>0</v>
      </c>
      <c r="C28" s="254">
        <v>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</row>
    <row r="29" spans="1:9" ht="15.75">
      <c r="A29" s="258" t="s">
        <v>23</v>
      </c>
      <c r="B29" s="254">
        <v>0</v>
      </c>
      <c r="C29" s="254">
        <v>0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</row>
    <row r="30" spans="1:9" ht="15.75">
      <c r="A30" s="258" t="s">
        <v>24</v>
      </c>
      <c r="B30" s="254">
        <v>0</v>
      </c>
      <c r="C30" s="254">
        <v>0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</row>
    <row r="31" spans="1:9" ht="15.75">
      <c r="A31" s="258" t="s">
        <v>25</v>
      </c>
      <c r="B31" s="254">
        <v>0</v>
      </c>
      <c r="C31" s="254"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</row>
    <row r="32" spans="1:9" ht="15.75">
      <c r="A32" s="258" t="s">
        <v>26</v>
      </c>
      <c r="B32" s="254">
        <v>0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</row>
    <row r="33" spans="1:9" ht="15.75">
      <c r="A33" s="258" t="s">
        <v>27</v>
      </c>
      <c r="B33" s="254">
        <v>0</v>
      </c>
      <c r="C33" s="254"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</row>
    <row r="34" spans="1:9" ht="15.75">
      <c r="A34" s="258" t="s">
        <v>302</v>
      </c>
      <c r="B34" s="254">
        <v>0</v>
      </c>
      <c r="C34" s="254">
        <v>0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</row>
    <row r="35" spans="1:9" ht="15.75">
      <c r="A35" s="258" t="s">
        <v>235</v>
      </c>
      <c r="B35" s="254">
        <v>0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</row>
    <row r="36" spans="1:9" ht="15.75">
      <c r="A36" s="258" t="s">
        <v>227</v>
      </c>
      <c r="B36" s="254">
        <v>0.2</v>
      </c>
      <c r="C36" s="254">
        <v>0.18</v>
      </c>
      <c r="D36" s="254">
        <v>0.17</v>
      </c>
      <c r="E36" s="254"/>
      <c r="F36" s="254"/>
      <c r="G36" s="254"/>
      <c r="H36" s="254"/>
      <c r="I36" s="254"/>
    </row>
    <row r="37" spans="1:9" ht="15.75">
      <c r="A37" s="258" t="s">
        <v>226</v>
      </c>
      <c r="B37" s="254">
        <v>0</v>
      </c>
      <c r="C37" s="254"/>
      <c r="D37" s="254"/>
      <c r="E37" s="254"/>
      <c r="F37" s="254"/>
      <c r="G37" s="254"/>
      <c r="H37" s="254"/>
      <c r="I37" s="254"/>
    </row>
    <row r="38" spans="1:9" ht="15.75">
      <c r="A38" s="258" t="s">
        <v>220</v>
      </c>
      <c r="B38" s="254">
        <v>0.5</v>
      </c>
      <c r="C38" s="254"/>
      <c r="D38" s="254"/>
      <c r="E38" s="254"/>
      <c r="F38" s="254"/>
      <c r="G38" s="254"/>
      <c r="H38" s="254"/>
      <c r="I38" s="254"/>
    </row>
    <row r="39" spans="1:9">
      <c r="B39" s="637"/>
      <c r="C39" s="637"/>
      <c r="D39" s="637"/>
      <c r="E39" s="637"/>
      <c r="F39" s="637"/>
      <c r="G39" s="637"/>
      <c r="H39" s="637"/>
      <c r="I39" s="637"/>
    </row>
    <row r="40" spans="1:9" ht="31.5">
      <c r="A40" s="663" t="s">
        <v>619</v>
      </c>
    </row>
  </sheetData>
  <mergeCells count="5">
    <mergeCell ref="A4:A5"/>
    <mergeCell ref="B4:I4"/>
    <mergeCell ref="A1:I1"/>
    <mergeCell ref="A2:I2"/>
    <mergeCell ref="A3:I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topLeftCell="A7" workbookViewId="0">
      <selection activeCell="L34" sqref="L34"/>
    </sheetView>
  </sheetViews>
  <sheetFormatPr defaultRowHeight="15"/>
  <cols>
    <col min="1" max="1" width="20.28515625" customWidth="1"/>
  </cols>
  <sheetData>
    <row r="1" spans="1:12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</row>
    <row r="2" spans="1:12" ht="15.75">
      <c r="A2" s="873" t="s">
        <v>318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</row>
    <row r="3" spans="1:12" ht="16.5" thickBot="1">
      <c r="A3" s="879" t="s">
        <v>417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</row>
    <row r="4" spans="1:12" s="22" customFormat="1" ht="15.75" customHeight="1" thickBot="1">
      <c r="A4" s="807" t="s">
        <v>106</v>
      </c>
      <c r="B4" s="807" t="s">
        <v>153</v>
      </c>
      <c r="C4" s="810" t="s">
        <v>109</v>
      </c>
      <c r="D4" s="811"/>
      <c r="E4" s="811"/>
      <c r="F4" s="811"/>
      <c r="G4" s="811"/>
      <c r="H4" s="811"/>
      <c r="I4" s="811"/>
      <c r="J4" s="811"/>
      <c r="K4" s="811"/>
      <c r="L4" s="812"/>
    </row>
    <row r="5" spans="1:12" s="22" customFormat="1" ht="22.5" customHeight="1" thickBot="1">
      <c r="A5" s="808"/>
      <c r="B5" s="808"/>
      <c r="C5" s="23">
        <v>2011</v>
      </c>
      <c r="D5" s="23">
        <v>2012</v>
      </c>
      <c r="E5" s="23">
        <v>2013</v>
      </c>
      <c r="F5" s="23">
        <v>2014</v>
      </c>
      <c r="G5" s="23">
        <v>2015</v>
      </c>
      <c r="H5" s="23">
        <v>2016</v>
      </c>
      <c r="I5" s="23">
        <v>2017</v>
      </c>
      <c r="J5" s="23">
        <v>2018</v>
      </c>
      <c r="K5" s="123">
        <v>2019</v>
      </c>
      <c r="L5" s="123">
        <v>2020</v>
      </c>
    </row>
    <row r="6" spans="1:12">
      <c r="A6" s="270">
        <v>1</v>
      </c>
      <c r="B6" s="270">
        <v>2</v>
      </c>
      <c r="C6" s="270">
        <v>3</v>
      </c>
      <c r="D6" s="270">
        <v>4</v>
      </c>
      <c r="E6" s="270">
        <v>5</v>
      </c>
      <c r="F6" s="270">
        <v>6</v>
      </c>
      <c r="G6" s="270">
        <v>7</v>
      </c>
      <c r="H6" s="270">
        <v>8</v>
      </c>
      <c r="I6" s="270">
        <v>9</v>
      </c>
      <c r="J6" s="270">
        <v>10</v>
      </c>
      <c r="K6" s="270">
        <v>11</v>
      </c>
      <c r="L6" s="270">
        <v>12</v>
      </c>
    </row>
    <row r="7" spans="1:12" ht="15.75">
      <c r="A7" s="258" t="s">
        <v>0</v>
      </c>
      <c r="B7" s="406"/>
      <c r="C7" s="412"/>
      <c r="D7" s="412"/>
      <c r="E7" s="412">
        <v>28.5</v>
      </c>
      <c r="F7" s="412">
        <v>28.5</v>
      </c>
      <c r="G7" s="412">
        <v>28.5</v>
      </c>
      <c r="H7" s="412">
        <v>28.3</v>
      </c>
      <c r="I7" s="10">
        <v>28</v>
      </c>
      <c r="J7" s="10">
        <v>28</v>
      </c>
      <c r="K7" s="10">
        <v>28</v>
      </c>
      <c r="L7" s="10">
        <v>28</v>
      </c>
    </row>
    <row r="8" spans="1:12" ht="15.75">
      <c r="A8" s="258" t="s">
        <v>1</v>
      </c>
      <c r="B8" s="406"/>
      <c r="C8" s="412"/>
      <c r="D8" s="412"/>
      <c r="E8" s="412">
        <v>28.5</v>
      </c>
      <c r="F8" s="412">
        <v>28.5</v>
      </c>
      <c r="G8" s="412">
        <v>28.5</v>
      </c>
      <c r="H8" s="412">
        <v>28.3</v>
      </c>
      <c r="I8" s="10">
        <v>28</v>
      </c>
      <c r="J8" s="10">
        <v>28</v>
      </c>
      <c r="K8" s="10">
        <v>28</v>
      </c>
      <c r="L8" s="10">
        <v>28</v>
      </c>
    </row>
    <row r="9" spans="1:12" ht="15.75">
      <c r="A9" s="258" t="s">
        <v>2</v>
      </c>
      <c r="B9" s="406"/>
      <c r="C9" s="412"/>
      <c r="D9" s="412"/>
      <c r="E9" s="412">
        <v>28.5</v>
      </c>
      <c r="F9" s="412">
        <v>28.5</v>
      </c>
      <c r="G9" s="412">
        <v>28.5</v>
      </c>
      <c r="H9" s="412">
        <v>28.3</v>
      </c>
      <c r="I9" s="10">
        <v>28</v>
      </c>
      <c r="J9" s="10">
        <v>28</v>
      </c>
      <c r="K9" s="10">
        <v>28</v>
      </c>
      <c r="L9" s="10">
        <v>28</v>
      </c>
    </row>
    <row r="10" spans="1:12" ht="15.75">
      <c r="A10" s="258" t="s">
        <v>3</v>
      </c>
      <c r="B10" s="406"/>
      <c r="C10" s="412"/>
      <c r="D10" s="412"/>
      <c r="E10" s="412">
        <v>28.5</v>
      </c>
      <c r="F10" s="412">
        <v>28.5</v>
      </c>
      <c r="G10" s="412">
        <v>28.5</v>
      </c>
      <c r="H10" s="412">
        <v>28.3</v>
      </c>
      <c r="I10" s="10">
        <v>28</v>
      </c>
      <c r="J10" s="10">
        <v>28</v>
      </c>
      <c r="K10" s="10">
        <v>28</v>
      </c>
      <c r="L10" s="10">
        <v>28</v>
      </c>
    </row>
    <row r="11" spans="1:12" ht="15.75">
      <c r="A11" s="258" t="s">
        <v>4</v>
      </c>
      <c r="B11" s="406"/>
      <c r="C11" s="412"/>
      <c r="D11" s="412"/>
      <c r="E11" s="412">
        <v>28.5</v>
      </c>
      <c r="F11" s="412">
        <v>28.5</v>
      </c>
      <c r="G11" s="412">
        <v>28.5</v>
      </c>
      <c r="H11" s="412">
        <v>28.3</v>
      </c>
      <c r="I11" s="10">
        <v>28</v>
      </c>
      <c r="J11" s="10">
        <v>28</v>
      </c>
      <c r="K11" s="10">
        <v>28</v>
      </c>
      <c r="L11" s="10">
        <v>28</v>
      </c>
    </row>
    <row r="12" spans="1:12" ht="15.75">
      <c r="A12" s="258" t="s">
        <v>5</v>
      </c>
      <c r="B12" s="406"/>
      <c r="C12" s="412"/>
      <c r="D12" s="412"/>
      <c r="E12" s="412">
        <v>28.5</v>
      </c>
      <c r="F12" s="412">
        <v>28.5</v>
      </c>
      <c r="G12" s="412">
        <v>28.5</v>
      </c>
      <c r="H12" s="412">
        <v>28.3</v>
      </c>
      <c r="I12" s="10">
        <v>28</v>
      </c>
      <c r="J12" s="10">
        <v>28</v>
      </c>
      <c r="K12" s="10">
        <v>28</v>
      </c>
      <c r="L12" s="10">
        <v>28</v>
      </c>
    </row>
    <row r="13" spans="1:12" ht="15.75">
      <c r="A13" s="258" t="s">
        <v>6</v>
      </c>
      <c r="B13" s="406"/>
      <c r="C13" s="412"/>
      <c r="D13" s="412"/>
      <c r="E13" s="412">
        <v>28.5</v>
      </c>
      <c r="F13" s="412">
        <v>28.5</v>
      </c>
      <c r="G13" s="412">
        <v>28.5</v>
      </c>
      <c r="H13" s="412">
        <v>28.3</v>
      </c>
      <c r="I13" s="10">
        <v>28</v>
      </c>
      <c r="J13" s="10">
        <v>28</v>
      </c>
      <c r="K13" s="10">
        <v>28</v>
      </c>
      <c r="L13" s="10">
        <v>28</v>
      </c>
    </row>
    <row r="14" spans="1:12" ht="15.75">
      <c r="A14" s="258" t="s">
        <v>7</v>
      </c>
      <c r="B14" s="406"/>
      <c r="C14" s="412"/>
      <c r="D14" s="412"/>
      <c r="E14" s="412">
        <v>28.5</v>
      </c>
      <c r="F14" s="412">
        <v>28.5</v>
      </c>
      <c r="G14" s="412">
        <v>28.5</v>
      </c>
      <c r="H14" s="412">
        <v>28.3</v>
      </c>
      <c r="I14" s="10">
        <v>28</v>
      </c>
      <c r="J14" s="10">
        <v>28</v>
      </c>
      <c r="K14" s="10">
        <v>28</v>
      </c>
      <c r="L14" s="10">
        <v>28</v>
      </c>
    </row>
    <row r="15" spans="1:12" ht="15.75">
      <c r="A15" s="258" t="s">
        <v>8</v>
      </c>
      <c r="B15" s="406"/>
      <c r="C15" s="412"/>
      <c r="D15" s="412"/>
      <c r="E15" s="412">
        <v>28.5</v>
      </c>
      <c r="F15" s="412">
        <v>28.5</v>
      </c>
      <c r="G15" s="412">
        <v>28.5</v>
      </c>
      <c r="H15" s="412">
        <v>28.3</v>
      </c>
      <c r="I15" s="10">
        <v>28</v>
      </c>
      <c r="J15" s="10">
        <v>28</v>
      </c>
      <c r="K15" s="10">
        <v>28</v>
      </c>
      <c r="L15" s="10">
        <v>28</v>
      </c>
    </row>
    <row r="16" spans="1:12" ht="15.75">
      <c r="A16" s="258" t="s">
        <v>9</v>
      </c>
      <c r="B16" s="406"/>
      <c r="C16" s="412"/>
      <c r="D16" s="412"/>
      <c r="E16" s="412">
        <v>28.5</v>
      </c>
      <c r="F16" s="412">
        <v>28.5</v>
      </c>
      <c r="G16" s="412">
        <v>28.5</v>
      </c>
      <c r="H16" s="412">
        <v>28.3</v>
      </c>
      <c r="I16" s="10">
        <v>28</v>
      </c>
      <c r="J16" s="10">
        <v>28</v>
      </c>
      <c r="K16" s="10">
        <v>28</v>
      </c>
      <c r="L16" s="10">
        <v>28</v>
      </c>
    </row>
    <row r="17" spans="1:12" ht="15.75">
      <c r="A17" s="258" t="s">
        <v>10</v>
      </c>
      <c r="B17" s="406"/>
      <c r="C17" s="412"/>
      <c r="D17" s="412"/>
      <c r="E17" s="412">
        <v>28.5</v>
      </c>
      <c r="F17" s="412">
        <v>28.5</v>
      </c>
      <c r="G17" s="412">
        <v>28.5</v>
      </c>
      <c r="H17" s="412">
        <v>28.3</v>
      </c>
      <c r="I17" s="10">
        <v>28</v>
      </c>
      <c r="J17" s="10">
        <v>28</v>
      </c>
      <c r="K17" s="10">
        <v>28</v>
      </c>
      <c r="L17" s="10">
        <v>28</v>
      </c>
    </row>
    <row r="18" spans="1:12" ht="15.75">
      <c r="A18" s="258" t="s">
        <v>11</v>
      </c>
      <c r="B18" s="406"/>
      <c r="C18" s="412"/>
      <c r="D18" s="412"/>
      <c r="E18" s="412">
        <v>28.5</v>
      </c>
      <c r="F18" s="412">
        <v>28.5</v>
      </c>
      <c r="G18" s="412">
        <v>28.5</v>
      </c>
      <c r="H18" s="412">
        <v>28.3</v>
      </c>
      <c r="I18" s="10">
        <v>28</v>
      </c>
      <c r="J18" s="10">
        <v>28</v>
      </c>
      <c r="K18" s="10">
        <v>28</v>
      </c>
      <c r="L18" s="10">
        <v>28</v>
      </c>
    </row>
    <row r="19" spans="1:12" ht="15.75">
      <c r="A19" s="258" t="s">
        <v>12</v>
      </c>
      <c r="B19" s="406"/>
      <c r="C19" s="412"/>
      <c r="D19" s="412"/>
      <c r="E19" s="412">
        <v>28.5</v>
      </c>
      <c r="F19" s="412">
        <v>28.5</v>
      </c>
      <c r="G19" s="412">
        <v>28.5</v>
      </c>
      <c r="H19" s="412">
        <v>28.3</v>
      </c>
      <c r="I19" s="10">
        <v>28</v>
      </c>
      <c r="J19" s="10">
        <v>28</v>
      </c>
      <c r="K19" s="10">
        <v>28</v>
      </c>
      <c r="L19" s="10">
        <v>28</v>
      </c>
    </row>
    <row r="20" spans="1:12" ht="15.75">
      <c r="A20" s="258" t="s">
        <v>299</v>
      </c>
      <c r="B20" s="406"/>
      <c r="C20" s="412"/>
      <c r="D20" s="412"/>
      <c r="E20" s="412">
        <v>28.5</v>
      </c>
      <c r="F20" s="412">
        <v>28.5</v>
      </c>
      <c r="G20" s="412">
        <v>28.5</v>
      </c>
      <c r="H20" s="412">
        <v>28.3</v>
      </c>
      <c r="I20" s="10">
        <v>28</v>
      </c>
      <c r="J20" s="10">
        <v>28</v>
      </c>
      <c r="K20" s="10">
        <v>28</v>
      </c>
      <c r="L20" s="10">
        <v>28</v>
      </c>
    </row>
    <row r="21" spans="1:12" ht="15.75">
      <c r="A21" s="258" t="s">
        <v>14</v>
      </c>
      <c r="B21" s="406"/>
      <c r="C21" s="412"/>
      <c r="D21" s="412"/>
      <c r="E21" s="412">
        <v>28.5</v>
      </c>
      <c r="F21" s="412">
        <v>28.5</v>
      </c>
      <c r="G21" s="412">
        <v>28.5</v>
      </c>
      <c r="H21" s="412">
        <v>28.3</v>
      </c>
      <c r="I21" s="10">
        <v>28</v>
      </c>
      <c r="J21" s="10">
        <v>28</v>
      </c>
      <c r="K21" s="10">
        <v>28</v>
      </c>
      <c r="L21" s="10">
        <v>28</v>
      </c>
    </row>
    <row r="22" spans="1:12" ht="15.75">
      <c r="A22" s="258" t="s">
        <v>15</v>
      </c>
      <c r="B22" s="406"/>
      <c r="C22" s="412"/>
      <c r="D22" s="412"/>
      <c r="E22" s="412">
        <v>28.5</v>
      </c>
      <c r="F22" s="412">
        <v>28.5</v>
      </c>
      <c r="G22" s="412">
        <v>28.5</v>
      </c>
      <c r="H22" s="412">
        <v>28.3</v>
      </c>
      <c r="I22" s="10">
        <v>28</v>
      </c>
      <c r="J22" s="10">
        <v>28</v>
      </c>
      <c r="K22" s="10">
        <v>28</v>
      </c>
      <c r="L22" s="10">
        <v>28</v>
      </c>
    </row>
    <row r="23" spans="1:12" ht="15.75">
      <c r="A23" s="258" t="s">
        <v>172</v>
      </c>
      <c r="B23" s="406"/>
      <c r="C23" s="412"/>
      <c r="D23" s="412"/>
      <c r="E23" s="412">
        <v>28.5</v>
      </c>
      <c r="F23" s="412">
        <v>28.5</v>
      </c>
      <c r="G23" s="412">
        <v>28.5</v>
      </c>
      <c r="H23" s="412">
        <v>28.3</v>
      </c>
      <c r="I23" s="10">
        <v>28</v>
      </c>
      <c r="J23" s="10">
        <v>28</v>
      </c>
      <c r="K23" s="10">
        <v>28</v>
      </c>
      <c r="L23" s="10">
        <v>28</v>
      </c>
    </row>
    <row r="24" spans="1:12" ht="15.75">
      <c r="A24" s="258" t="s">
        <v>17</v>
      </c>
      <c r="B24" s="406"/>
      <c r="C24" s="412"/>
      <c r="D24" s="412"/>
      <c r="E24" s="412">
        <v>28.5</v>
      </c>
      <c r="F24" s="412">
        <v>28.5</v>
      </c>
      <c r="G24" s="412">
        <v>28.5</v>
      </c>
      <c r="H24" s="412">
        <v>28.3</v>
      </c>
      <c r="I24" s="10">
        <v>28</v>
      </c>
      <c r="J24" s="10">
        <v>28</v>
      </c>
      <c r="K24" s="10">
        <v>28</v>
      </c>
      <c r="L24" s="10">
        <v>28</v>
      </c>
    </row>
    <row r="25" spans="1:12" ht="15.75">
      <c r="A25" s="258" t="s">
        <v>18</v>
      </c>
      <c r="B25" s="406"/>
      <c r="C25" s="412"/>
      <c r="D25" s="412"/>
      <c r="E25" s="412">
        <v>28.5</v>
      </c>
      <c r="F25" s="412">
        <v>28.5</v>
      </c>
      <c r="G25" s="412">
        <v>28.5</v>
      </c>
      <c r="H25" s="412">
        <v>28.3</v>
      </c>
      <c r="I25" s="10">
        <v>28</v>
      </c>
      <c r="J25" s="10">
        <v>28</v>
      </c>
      <c r="K25" s="10">
        <v>28</v>
      </c>
      <c r="L25" s="10">
        <v>28</v>
      </c>
    </row>
    <row r="26" spans="1:12" ht="15.75">
      <c r="A26" s="258" t="s">
        <v>19</v>
      </c>
      <c r="B26" s="406"/>
      <c r="C26" s="412"/>
      <c r="D26" s="412"/>
      <c r="E26" s="412">
        <v>28.5</v>
      </c>
      <c r="F26" s="412">
        <v>28.5</v>
      </c>
      <c r="G26" s="412">
        <v>28.5</v>
      </c>
      <c r="H26" s="412">
        <v>28.3</v>
      </c>
      <c r="I26" s="10">
        <v>28</v>
      </c>
      <c r="J26" s="10">
        <v>28</v>
      </c>
      <c r="K26" s="10">
        <v>28</v>
      </c>
      <c r="L26" s="10">
        <v>28</v>
      </c>
    </row>
    <row r="27" spans="1:12" ht="15.75">
      <c r="A27" s="258" t="s">
        <v>20</v>
      </c>
      <c r="B27" s="406"/>
      <c r="C27" s="412"/>
      <c r="D27" s="412"/>
      <c r="E27" s="412">
        <v>28.5</v>
      </c>
      <c r="F27" s="412">
        <v>28.5</v>
      </c>
      <c r="G27" s="412">
        <v>28.5</v>
      </c>
      <c r="H27" s="412">
        <v>28.3</v>
      </c>
      <c r="I27" s="10">
        <v>28</v>
      </c>
      <c r="J27" s="10">
        <v>28</v>
      </c>
      <c r="K27" s="10">
        <v>28</v>
      </c>
      <c r="L27" s="10">
        <v>28</v>
      </c>
    </row>
    <row r="28" spans="1:12" ht="15.75">
      <c r="A28" s="258" t="s">
        <v>22</v>
      </c>
      <c r="B28" s="406"/>
      <c r="C28" s="412"/>
      <c r="D28" s="412"/>
      <c r="E28" s="412">
        <v>28.5</v>
      </c>
      <c r="F28" s="412">
        <v>28.5</v>
      </c>
      <c r="G28" s="412">
        <v>28.5</v>
      </c>
      <c r="H28" s="412">
        <v>28.3</v>
      </c>
      <c r="I28" s="10">
        <v>28</v>
      </c>
      <c r="J28" s="10">
        <v>28</v>
      </c>
      <c r="K28" s="10">
        <v>28</v>
      </c>
      <c r="L28" s="10">
        <v>28</v>
      </c>
    </row>
    <row r="29" spans="1:12" ht="15.75">
      <c r="A29" s="258" t="s">
        <v>23</v>
      </c>
      <c r="B29" s="406"/>
      <c r="C29" s="412"/>
      <c r="D29" s="412"/>
      <c r="E29" s="412">
        <v>28.5</v>
      </c>
      <c r="F29" s="412">
        <v>28.5</v>
      </c>
      <c r="G29" s="412">
        <v>28.5</v>
      </c>
      <c r="H29" s="412">
        <v>28.3</v>
      </c>
      <c r="I29" s="10">
        <v>28</v>
      </c>
      <c r="J29" s="10">
        <v>28</v>
      </c>
      <c r="K29" s="10">
        <v>28</v>
      </c>
      <c r="L29" s="10">
        <v>28</v>
      </c>
    </row>
    <row r="30" spans="1:12" ht="15.75">
      <c r="A30" s="258" t="s">
        <v>24</v>
      </c>
      <c r="B30" s="406"/>
      <c r="C30" s="412"/>
      <c r="D30" s="412"/>
      <c r="E30" s="412">
        <v>28.5</v>
      </c>
      <c r="F30" s="412">
        <v>28.5</v>
      </c>
      <c r="G30" s="412">
        <v>28.5</v>
      </c>
      <c r="H30" s="412">
        <v>28.3</v>
      </c>
      <c r="I30" s="10">
        <v>28</v>
      </c>
      <c r="J30" s="10">
        <v>28</v>
      </c>
      <c r="K30" s="10">
        <v>28</v>
      </c>
      <c r="L30" s="10">
        <v>28</v>
      </c>
    </row>
    <row r="31" spans="1:12" ht="15.75">
      <c r="A31" s="258" t="s">
        <v>25</v>
      </c>
      <c r="B31" s="406"/>
      <c r="C31" s="412"/>
      <c r="D31" s="412"/>
      <c r="E31" s="412">
        <v>28.5</v>
      </c>
      <c r="F31" s="412">
        <v>28.5</v>
      </c>
      <c r="G31" s="412">
        <v>28.5</v>
      </c>
      <c r="H31" s="412">
        <v>28.3</v>
      </c>
      <c r="I31" s="10">
        <v>28</v>
      </c>
      <c r="J31" s="10">
        <v>28</v>
      </c>
      <c r="K31" s="10">
        <v>28</v>
      </c>
      <c r="L31" s="10">
        <v>28</v>
      </c>
    </row>
    <row r="32" spans="1:12" ht="15.75">
      <c r="A32" s="258" t="s">
        <v>26</v>
      </c>
      <c r="B32" s="406"/>
      <c r="C32" s="412"/>
      <c r="D32" s="412"/>
      <c r="E32" s="412">
        <v>28.5</v>
      </c>
      <c r="F32" s="412">
        <v>28.5</v>
      </c>
      <c r="G32" s="412">
        <v>28.5</v>
      </c>
      <c r="H32" s="412">
        <v>28.3</v>
      </c>
      <c r="I32" s="10">
        <v>28</v>
      </c>
      <c r="J32" s="10">
        <v>28</v>
      </c>
      <c r="K32" s="10">
        <v>28</v>
      </c>
      <c r="L32" s="10">
        <v>28</v>
      </c>
    </row>
    <row r="33" spans="1:12" ht="15.75">
      <c r="A33" s="258" t="s">
        <v>27</v>
      </c>
      <c r="B33" s="406"/>
      <c r="C33" s="412"/>
      <c r="D33" s="412"/>
      <c r="E33" s="412">
        <v>28.5</v>
      </c>
      <c r="F33" s="412">
        <v>28.5</v>
      </c>
      <c r="G33" s="412">
        <v>28.5</v>
      </c>
      <c r="H33" s="412">
        <v>28.3</v>
      </c>
      <c r="I33" s="10">
        <v>28</v>
      </c>
      <c r="J33" s="10">
        <v>28</v>
      </c>
      <c r="K33" s="10">
        <v>28</v>
      </c>
      <c r="L33" s="10">
        <v>28</v>
      </c>
    </row>
    <row r="34" spans="1:12" ht="47.25">
      <c r="A34" s="275" t="s">
        <v>365</v>
      </c>
      <c r="B34" s="406"/>
      <c r="C34" s="412">
        <v>26.9</v>
      </c>
      <c r="D34" s="412">
        <v>28.6</v>
      </c>
      <c r="E34" s="412">
        <v>28.5</v>
      </c>
      <c r="F34" s="412">
        <v>28.5</v>
      </c>
      <c r="G34" s="412">
        <v>28.5</v>
      </c>
      <c r="H34" s="412">
        <v>28.3</v>
      </c>
      <c r="I34" s="10">
        <v>28</v>
      </c>
      <c r="J34" s="10">
        <v>28</v>
      </c>
      <c r="K34" s="162">
        <v>28</v>
      </c>
      <c r="L34" s="162">
        <v>28</v>
      </c>
    </row>
  </sheetData>
  <mergeCells count="6">
    <mergeCell ref="A4:A5"/>
    <mergeCell ref="B4:B5"/>
    <mergeCell ref="C4:L4"/>
    <mergeCell ref="A1:L1"/>
    <mergeCell ref="A2:L2"/>
    <mergeCell ref="A3:L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workbookViewId="0">
      <selection activeCell="K36" sqref="K36"/>
    </sheetView>
  </sheetViews>
  <sheetFormatPr defaultRowHeight="15"/>
  <cols>
    <col min="1" max="1" width="33.28515625" customWidth="1"/>
  </cols>
  <sheetData>
    <row r="1" spans="1:11" ht="15.75">
      <c r="A1" s="871" t="s">
        <v>152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ht="15.75">
      <c r="A2" s="873" t="s">
        <v>318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1" ht="51" customHeight="1">
      <c r="A3" s="689" t="s">
        <v>323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>
      <c r="A4" s="741" t="s">
        <v>316</v>
      </c>
      <c r="B4" s="742" t="s">
        <v>317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1">
      <c r="A5" s="741"/>
      <c r="B5" s="265">
        <v>2011</v>
      </c>
      <c r="C5" s="265">
        <v>2012</v>
      </c>
      <c r="D5" s="265">
        <v>2013</v>
      </c>
      <c r="E5" s="265">
        <v>2014</v>
      </c>
      <c r="F5" s="265">
        <v>2015</v>
      </c>
      <c r="G5" s="265">
        <v>2016</v>
      </c>
      <c r="H5" s="265">
        <v>2017</v>
      </c>
      <c r="I5" s="265">
        <v>2018</v>
      </c>
      <c r="J5" s="265">
        <v>2019</v>
      </c>
      <c r="K5" s="265">
        <v>2020</v>
      </c>
    </row>
    <row r="6" spans="1:11">
      <c r="A6" s="270">
        <v>1</v>
      </c>
      <c r="B6" s="270">
        <v>4</v>
      </c>
      <c r="C6" s="270">
        <v>5</v>
      </c>
      <c r="D6" s="270">
        <v>6</v>
      </c>
      <c r="E6" s="270">
        <v>7</v>
      </c>
      <c r="F6" s="270">
        <v>8</v>
      </c>
      <c r="G6" s="270">
        <v>9</v>
      </c>
      <c r="H6" s="270">
        <v>10</v>
      </c>
      <c r="I6" s="270">
        <v>11</v>
      </c>
      <c r="J6" s="270">
        <v>12</v>
      </c>
      <c r="K6" s="270">
        <v>13</v>
      </c>
    </row>
    <row r="7" spans="1:11" ht="18.75">
      <c r="A7" s="20" t="s">
        <v>0</v>
      </c>
      <c r="B7" s="337">
        <v>1</v>
      </c>
      <c r="C7" s="337">
        <v>1.5</v>
      </c>
      <c r="D7" s="337">
        <v>2</v>
      </c>
      <c r="E7" s="337">
        <v>2.5</v>
      </c>
      <c r="F7" s="337">
        <v>3</v>
      </c>
      <c r="G7" s="337">
        <v>3.5</v>
      </c>
      <c r="H7" s="337">
        <v>4</v>
      </c>
      <c r="I7" s="337">
        <v>4.5</v>
      </c>
      <c r="J7" s="337">
        <v>4.5</v>
      </c>
      <c r="K7" s="337">
        <v>5</v>
      </c>
    </row>
    <row r="8" spans="1:11" ht="18.75">
      <c r="A8" s="20" t="s">
        <v>1</v>
      </c>
      <c r="B8" s="337">
        <v>1</v>
      </c>
      <c r="C8" s="337">
        <v>1.5</v>
      </c>
      <c r="D8" s="337">
        <v>2</v>
      </c>
      <c r="E8" s="337">
        <v>2.5</v>
      </c>
      <c r="F8" s="337">
        <v>3</v>
      </c>
      <c r="G8" s="337">
        <v>3.5</v>
      </c>
      <c r="H8" s="337">
        <v>4</v>
      </c>
      <c r="I8" s="337">
        <v>4.5</v>
      </c>
      <c r="J8" s="337">
        <v>4.5</v>
      </c>
      <c r="K8" s="337">
        <v>5</v>
      </c>
    </row>
    <row r="9" spans="1:11" ht="18.75">
      <c r="A9" s="20" t="s">
        <v>2</v>
      </c>
      <c r="B9" s="337">
        <v>1</v>
      </c>
      <c r="C9" s="337">
        <v>1.5</v>
      </c>
      <c r="D9" s="337">
        <v>2</v>
      </c>
      <c r="E9" s="337">
        <v>2.5</v>
      </c>
      <c r="F9" s="337">
        <v>3</v>
      </c>
      <c r="G9" s="337">
        <v>3.5</v>
      </c>
      <c r="H9" s="337">
        <v>4</v>
      </c>
      <c r="I9" s="337">
        <v>4.5</v>
      </c>
      <c r="J9" s="337">
        <v>4.5</v>
      </c>
      <c r="K9" s="337">
        <v>5</v>
      </c>
    </row>
    <row r="10" spans="1:11" ht="18.75">
      <c r="A10" s="20" t="s">
        <v>3</v>
      </c>
      <c r="B10" s="337">
        <v>1</v>
      </c>
      <c r="C10" s="337">
        <v>1.5</v>
      </c>
      <c r="D10" s="337">
        <v>2</v>
      </c>
      <c r="E10" s="337">
        <v>2.5</v>
      </c>
      <c r="F10" s="337">
        <v>3</v>
      </c>
      <c r="G10" s="337">
        <v>3.5</v>
      </c>
      <c r="H10" s="337">
        <v>4</v>
      </c>
      <c r="I10" s="337">
        <v>4.5</v>
      </c>
      <c r="J10" s="337">
        <v>4.5</v>
      </c>
      <c r="K10" s="337">
        <v>5</v>
      </c>
    </row>
    <row r="11" spans="1:11" ht="18.75">
      <c r="A11" s="20" t="s">
        <v>4</v>
      </c>
      <c r="B11" s="337">
        <v>1</v>
      </c>
      <c r="C11" s="337">
        <v>1.5</v>
      </c>
      <c r="D11" s="337">
        <v>2</v>
      </c>
      <c r="E11" s="337">
        <v>2.5</v>
      </c>
      <c r="F11" s="337">
        <v>3</v>
      </c>
      <c r="G11" s="337">
        <v>3.5</v>
      </c>
      <c r="H11" s="337">
        <v>4</v>
      </c>
      <c r="I11" s="337">
        <v>4.5</v>
      </c>
      <c r="J11" s="337">
        <v>4.5</v>
      </c>
      <c r="K11" s="337">
        <v>5</v>
      </c>
    </row>
    <row r="12" spans="1:11" ht="18.75">
      <c r="A12" s="20" t="s">
        <v>5</v>
      </c>
      <c r="B12" s="337">
        <v>1</v>
      </c>
      <c r="C12" s="337">
        <v>1.5</v>
      </c>
      <c r="D12" s="337">
        <v>2</v>
      </c>
      <c r="E12" s="337">
        <v>2.5</v>
      </c>
      <c r="F12" s="337">
        <v>3</v>
      </c>
      <c r="G12" s="337">
        <v>3.5</v>
      </c>
      <c r="H12" s="337">
        <v>4</v>
      </c>
      <c r="I12" s="337">
        <v>4.5</v>
      </c>
      <c r="J12" s="337">
        <v>4.5</v>
      </c>
      <c r="K12" s="337">
        <v>5</v>
      </c>
    </row>
    <row r="13" spans="1:11" ht="18.75">
      <c r="A13" s="20" t="s">
        <v>6</v>
      </c>
      <c r="B13" s="337">
        <v>1</v>
      </c>
      <c r="C13" s="337">
        <v>1.5</v>
      </c>
      <c r="D13" s="337">
        <v>2</v>
      </c>
      <c r="E13" s="337">
        <v>2.5</v>
      </c>
      <c r="F13" s="337">
        <v>3</v>
      </c>
      <c r="G13" s="337">
        <v>3.5</v>
      </c>
      <c r="H13" s="337">
        <v>4</v>
      </c>
      <c r="I13" s="337">
        <v>4.5</v>
      </c>
      <c r="J13" s="337">
        <v>4.5</v>
      </c>
      <c r="K13" s="337">
        <v>5</v>
      </c>
    </row>
    <row r="14" spans="1:11" ht="18.75">
      <c r="A14" s="20" t="s">
        <v>8</v>
      </c>
      <c r="B14" s="337">
        <v>1</v>
      </c>
      <c r="C14" s="337">
        <v>1.5</v>
      </c>
      <c r="D14" s="337">
        <v>2</v>
      </c>
      <c r="E14" s="337">
        <v>2.5</v>
      </c>
      <c r="F14" s="337">
        <v>3</v>
      </c>
      <c r="G14" s="337">
        <v>3.5</v>
      </c>
      <c r="H14" s="337">
        <v>4</v>
      </c>
      <c r="I14" s="337">
        <v>4.5</v>
      </c>
      <c r="J14" s="337">
        <v>4.5</v>
      </c>
      <c r="K14" s="337">
        <v>5</v>
      </c>
    </row>
    <row r="15" spans="1:11" ht="18.75">
      <c r="A15" s="18" t="s">
        <v>9</v>
      </c>
      <c r="B15" s="337">
        <v>1</v>
      </c>
      <c r="C15" s="337">
        <v>1.5</v>
      </c>
      <c r="D15" s="337">
        <v>2</v>
      </c>
      <c r="E15" s="337">
        <v>2.5</v>
      </c>
      <c r="F15" s="337">
        <v>3</v>
      </c>
      <c r="G15" s="337">
        <v>3.5</v>
      </c>
      <c r="H15" s="337">
        <v>4</v>
      </c>
      <c r="I15" s="337">
        <v>4.5</v>
      </c>
      <c r="J15" s="337">
        <v>4.5</v>
      </c>
      <c r="K15" s="337">
        <v>5</v>
      </c>
    </row>
    <row r="16" spans="1:11" ht="18.75">
      <c r="A16" s="18" t="s">
        <v>10</v>
      </c>
      <c r="B16" s="337">
        <v>1</v>
      </c>
      <c r="C16" s="337">
        <v>1.5</v>
      </c>
      <c r="D16" s="337">
        <v>2</v>
      </c>
      <c r="E16" s="337">
        <v>2.5</v>
      </c>
      <c r="F16" s="337">
        <v>3</v>
      </c>
      <c r="G16" s="337">
        <v>3.5</v>
      </c>
      <c r="H16" s="337">
        <v>4</v>
      </c>
      <c r="I16" s="337">
        <v>4.5</v>
      </c>
      <c r="J16" s="337">
        <v>4.5</v>
      </c>
      <c r="K16" s="337">
        <v>5</v>
      </c>
    </row>
    <row r="17" spans="1:11" ht="18.75">
      <c r="A17" s="18" t="s">
        <v>11</v>
      </c>
      <c r="B17" s="337">
        <v>1</v>
      </c>
      <c r="C17" s="337">
        <v>1.5</v>
      </c>
      <c r="D17" s="337">
        <v>2</v>
      </c>
      <c r="E17" s="337">
        <v>2.5</v>
      </c>
      <c r="F17" s="337">
        <v>3</v>
      </c>
      <c r="G17" s="337">
        <v>3.5</v>
      </c>
      <c r="H17" s="337">
        <v>4</v>
      </c>
      <c r="I17" s="337">
        <v>4.5</v>
      </c>
      <c r="J17" s="337">
        <v>4.5</v>
      </c>
      <c r="K17" s="337">
        <v>5</v>
      </c>
    </row>
    <row r="18" spans="1:11" ht="18.75">
      <c r="A18" s="18" t="s">
        <v>13</v>
      </c>
      <c r="B18" s="337">
        <v>1</v>
      </c>
      <c r="C18" s="337">
        <v>1.5</v>
      </c>
      <c r="D18" s="337">
        <v>2</v>
      </c>
      <c r="E18" s="337">
        <v>2.5</v>
      </c>
      <c r="F18" s="337">
        <v>3</v>
      </c>
      <c r="G18" s="337">
        <v>3.5</v>
      </c>
      <c r="H18" s="337">
        <v>4</v>
      </c>
      <c r="I18" s="337">
        <v>4.5</v>
      </c>
      <c r="J18" s="337">
        <v>4.5</v>
      </c>
      <c r="K18" s="337">
        <v>5</v>
      </c>
    </row>
    <row r="19" spans="1:11" ht="18.75">
      <c r="A19" s="18" t="s">
        <v>14</v>
      </c>
      <c r="B19" s="337">
        <v>1</v>
      </c>
      <c r="C19" s="337">
        <v>1.5</v>
      </c>
      <c r="D19" s="337">
        <v>2</v>
      </c>
      <c r="E19" s="337">
        <v>2.5</v>
      </c>
      <c r="F19" s="337">
        <v>3</v>
      </c>
      <c r="G19" s="337">
        <v>3.5</v>
      </c>
      <c r="H19" s="337">
        <v>4</v>
      </c>
      <c r="I19" s="337">
        <v>4.5</v>
      </c>
      <c r="J19" s="337">
        <v>4.5</v>
      </c>
      <c r="K19" s="337">
        <v>5</v>
      </c>
    </row>
    <row r="20" spans="1:11" ht="18.75">
      <c r="A20" s="18" t="s">
        <v>15</v>
      </c>
      <c r="B20" s="337">
        <v>1</v>
      </c>
      <c r="C20" s="337">
        <v>1.5</v>
      </c>
      <c r="D20" s="337">
        <v>2</v>
      </c>
      <c r="E20" s="337">
        <v>2.5</v>
      </c>
      <c r="F20" s="337">
        <v>3</v>
      </c>
      <c r="G20" s="337">
        <v>3.5</v>
      </c>
      <c r="H20" s="337">
        <v>4</v>
      </c>
      <c r="I20" s="337">
        <v>4.5</v>
      </c>
      <c r="J20" s="337">
        <v>4.5</v>
      </c>
      <c r="K20" s="337">
        <v>5</v>
      </c>
    </row>
    <row r="21" spans="1:11" ht="18.75">
      <c r="A21" s="20" t="s">
        <v>16</v>
      </c>
      <c r="B21" s="337">
        <v>1</v>
      </c>
      <c r="C21" s="337">
        <v>1.5</v>
      </c>
      <c r="D21" s="337">
        <v>2</v>
      </c>
      <c r="E21" s="337">
        <v>2.5</v>
      </c>
      <c r="F21" s="337">
        <v>3</v>
      </c>
      <c r="G21" s="337">
        <v>3.5</v>
      </c>
      <c r="H21" s="337">
        <v>4</v>
      </c>
      <c r="I21" s="337">
        <v>4.5</v>
      </c>
      <c r="J21" s="337">
        <v>4.5</v>
      </c>
      <c r="K21" s="337">
        <v>5</v>
      </c>
    </row>
    <row r="22" spans="1:11" ht="18.75">
      <c r="A22" s="20" t="s">
        <v>17</v>
      </c>
      <c r="B22" s="337">
        <v>1</v>
      </c>
      <c r="C22" s="337">
        <v>1.5</v>
      </c>
      <c r="D22" s="337">
        <v>2</v>
      </c>
      <c r="E22" s="337">
        <v>2.5</v>
      </c>
      <c r="F22" s="337">
        <v>3</v>
      </c>
      <c r="G22" s="337">
        <v>3.5</v>
      </c>
      <c r="H22" s="337">
        <v>4</v>
      </c>
      <c r="I22" s="337">
        <v>4.5</v>
      </c>
      <c r="J22" s="337">
        <v>4.5</v>
      </c>
      <c r="K22" s="337">
        <v>5</v>
      </c>
    </row>
    <row r="23" spans="1:11" ht="18.75">
      <c r="A23" s="20" t="s">
        <v>19</v>
      </c>
      <c r="B23" s="337">
        <v>1</v>
      </c>
      <c r="C23" s="337">
        <v>1.5</v>
      </c>
      <c r="D23" s="337">
        <v>2</v>
      </c>
      <c r="E23" s="337">
        <v>2.5</v>
      </c>
      <c r="F23" s="337">
        <v>3</v>
      </c>
      <c r="G23" s="337">
        <v>3.5</v>
      </c>
      <c r="H23" s="337">
        <v>4</v>
      </c>
      <c r="I23" s="337">
        <v>4.5</v>
      </c>
      <c r="J23" s="337">
        <v>4.5</v>
      </c>
      <c r="K23" s="337">
        <v>5</v>
      </c>
    </row>
    <row r="24" spans="1:11" ht="18.75">
      <c r="A24" s="20" t="s">
        <v>7</v>
      </c>
      <c r="B24" s="337">
        <v>1</v>
      </c>
      <c r="C24" s="337">
        <v>1.5</v>
      </c>
      <c r="D24" s="337">
        <v>2</v>
      </c>
      <c r="E24" s="337">
        <v>2.5</v>
      </c>
      <c r="F24" s="337">
        <v>3</v>
      </c>
      <c r="G24" s="337">
        <v>3.5</v>
      </c>
      <c r="H24" s="337">
        <v>4</v>
      </c>
      <c r="I24" s="337">
        <v>4.5</v>
      </c>
      <c r="J24" s="337">
        <v>4.5</v>
      </c>
      <c r="K24" s="337">
        <v>5</v>
      </c>
    </row>
    <row r="25" spans="1:11" ht="18.75">
      <c r="A25" s="20" t="s">
        <v>20</v>
      </c>
      <c r="B25" s="337">
        <v>1</v>
      </c>
      <c r="C25" s="337">
        <v>1.5</v>
      </c>
      <c r="D25" s="337">
        <v>2</v>
      </c>
      <c r="E25" s="337">
        <v>2.5</v>
      </c>
      <c r="F25" s="337">
        <v>3</v>
      </c>
      <c r="G25" s="337">
        <v>3.5</v>
      </c>
      <c r="H25" s="337">
        <v>4</v>
      </c>
      <c r="I25" s="337">
        <v>4.5</v>
      </c>
      <c r="J25" s="337">
        <v>4.5</v>
      </c>
      <c r="K25" s="337">
        <v>5</v>
      </c>
    </row>
    <row r="26" spans="1:11" ht="18.75">
      <c r="A26" s="20" t="s">
        <v>18</v>
      </c>
      <c r="B26" s="337">
        <v>1</v>
      </c>
      <c r="C26" s="337">
        <v>1.5</v>
      </c>
      <c r="D26" s="337">
        <v>2</v>
      </c>
      <c r="E26" s="337">
        <v>2.5</v>
      </c>
      <c r="F26" s="337">
        <v>3</v>
      </c>
      <c r="G26" s="337">
        <v>3.5</v>
      </c>
      <c r="H26" s="337">
        <v>4</v>
      </c>
      <c r="I26" s="337">
        <v>4.5</v>
      </c>
      <c r="J26" s="337">
        <v>4.5</v>
      </c>
      <c r="K26" s="337">
        <v>5</v>
      </c>
    </row>
    <row r="27" spans="1:11" ht="18.75">
      <c r="A27" s="20" t="s">
        <v>12</v>
      </c>
      <c r="B27" s="337">
        <v>1</v>
      </c>
      <c r="C27" s="337">
        <v>1.5</v>
      </c>
      <c r="D27" s="337">
        <v>2</v>
      </c>
      <c r="E27" s="337">
        <v>2.5</v>
      </c>
      <c r="F27" s="337">
        <v>3</v>
      </c>
      <c r="G27" s="337">
        <v>3.5</v>
      </c>
      <c r="H27" s="337">
        <v>4</v>
      </c>
      <c r="I27" s="337">
        <v>4.5</v>
      </c>
      <c r="J27" s="337">
        <v>4.5</v>
      </c>
      <c r="K27" s="337">
        <v>5</v>
      </c>
    </row>
    <row r="28" spans="1:11" ht="18.75">
      <c r="A28" s="20" t="s">
        <v>113</v>
      </c>
      <c r="B28" s="337">
        <v>1</v>
      </c>
      <c r="C28" s="337">
        <v>1.5</v>
      </c>
      <c r="D28" s="337">
        <v>2</v>
      </c>
      <c r="E28" s="337">
        <v>2.5</v>
      </c>
      <c r="F28" s="337">
        <v>3</v>
      </c>
      <c r="G28" s="337">
        <v>3.5</v>
      </c>
      <c r="H28" s="337">
        <v>4</v>
      </c>
      <c r="I28" s="337">
        <v>4.5</v>
      </c>
      <c r="J28" s="337">
        <v>4.5</v>
      </c>
      <c r="K28" s="337">
        <v>5</v>
      </c>
    </row>
    <row r="29" spans="1:11" ht="18.75">
      <c r="A29" s="20" t="s">
        <v>114</v>
      </c>
      <c r="B29" s="337">
        <v>1</v>
      </c>
      <c r="C29" s="337">
        <v>1.5</v>
      </c>
      <c r="D29" s="337">
        <v>2</v>
      </c>
      <c r="E29" s="337">
        <v>2.5</v>
      </c>
      <c r="F29" s="337">
        <v>3</v>
      </c>
      <c r="G29" s="337">
        <v>3.5</v>
      </c>
      <c r="H29" s="337">
        <v>4</v>
      </c>
      <c r="I29" s="337">
        <v>4.5</v>
      </c>
      <c r="J29" s="337">
        <v>4.5</v>
      </c>
      <c r="K29" s="337">
        <v>5</v>
      </c>
    </row>
    <row r="30" spans="1:11" ht="18.75">
      <c r="A30" s="20" t="s">
        <v>115</v>
      </c>
      <c r="B30" s="337">
        <v>1</v>
      </c>
      <c r="C30" s="337">
        <v>1.5</v>
      </c>
      <c r="D30" s="337">
        <v>2</v>
      </c>
      <c r="E30" s="337">
        <v>2.5</v>
      </c>
      <c r="F30" s="337">
        <v>3</v>
      </c>
      <c r="G30" s="337">
        <v>3.5</v>
      </c>
      <c r="H30" s="337">
        <v>4</v>
      </c>
      <c r="I30" s="337">
        <v>4.5</v>
      </c>
      <c r="J30" s="337">
        <v>4.5</v>
      </c>
      <c r="K30" s="337">
        <v>5</v>
      </c>
    </row>
    <row r="31" spans="1:11" ht="18.75">
      <c r="A31" s="20" t="s">
        <v>116</v>
      </c>
      <c r="B31" s="337">
        <v>1</v>
      </c>
      <c r="C31" s="337">
        <v>1.5</v>
      </c>
      <c r="D31" s="337">
        <v>2</v>
      </c>
      <c r="E31" s="337">
        <v>2.5</v>
      </c>
      <c r="F31" s="337">
        <v>3</v>
      </c>
      <c r="G31" s="337">
        <v>3.5</v>
      </c>
      <c r="H31" s="337">
        <v>4</v>
      </c>
      <c r="I31" s="337">
        <v>4.5</v>
      </c>
      <c r="J31" s="337">
        <v>4.5</v>
      </c>
      <c r="K31" s="337">
        <v>5</v>
      </c>
    </row>
    <row r="32" spans="1:11" ht="18.75">
      <c r="A32" s="20" t="s">
        <v>117</v>
      </c>
      <c r="B32" s="337">
        <v>1</v>
      </c>
      <c r="C32" s="337">
        <v>1.5</v>
      </c>
      <c r="D32" s="337">
        <v>2</v>
      </c>
      <c r="E32" s="337">
        <v>2.5</v>
      </c>
      <c r="F32" s="337">
        <v>3</v>
      </c>
      <c r="G32" s="337">
        <v>3.5</v>
      </c>
      <c r="H32" s="337">
        <v>4</v>
      </c>
      <c r="I32" s="337">
        <v>4.5</v>
      </c>
      <c r="J32" s="337">
        <v>4.5</v>
      </c>
      <c r="K32" s="337">
        <v>5</v>
      </c>
    </row>
    <row r="33" spans="1:11" ht="18" customHeight="1">
      <c r="A33" s="20" t="s">
        <v>118</v>
      </c>
      <c r="B33" s="337">
        <v>1</v>
      </c>
      <c r="C33" s="337">
        <v>1.5</v>
      </c>
      <c r="D33" s="337">
        <v>2</v>
      </c>
      <c r="E33" s="337">
        <v>2.5</v>
      </c>
      <c r="F33" s="337">
        <v>3</v>
      </c>
      <c r="G33" s="337">
        <v>3.5</v>
      </c>
      <c r="H33" s="337">
        <v>4</v>
      </c>
      <c r="I33" s="337">
        <v>4.5</v>
      </c>
      <c r="J33" s="337">
        <v>4.5</v>
      </c>
      <c r="K33" s="337">
        <v>5</v>
      </c>
    </row>
    <row r="34" spans="1:11" ht="18" customHeight="1">
      <c r="A34" s="20" t="s">
        <v>235</v>
      </c>
      <c r="B34" s="406">
        <v>1</v>
      </c>
      <c r="C34" s="406">
        <v>1.5</v>
      </c>
      <c r="D34" s="406">
        <v>2</v>
      </c>
      <c r="E34" s="406">
        <v>2.5</v>
      </c>
      <c r="F34" s="406">
        <v>3</v>
      </c>
      <c r="G34" s="406">
        <v>3.5</v>
      </c>
      <c r="H34" s="406">
        <v>4</v>
      </c>
      <c r="I34" s="406">
        <v>4.5</v>
      </c>
      <c r="J34" s="406">
        <v>4.5</v>
      </c>
      <c r="K34" s="406">
        <v>5</v>
      </c>
    </row>
    <row r="35" spans="1:11" ht="18" customHeight="1">
      <c r="A35" s="20" t="s">
        <v>302</v>
      </c>
      <c r="B35" s="406">
        <v>1</v>
      </c>
      <c r="C35" s="406">
        <v>1.5</v>
      </c>
      <c r="D35" s="406">
        <v>2</v>
      </c>
      <c r="E35" s="406">
        <v>2.5</v>
      </c>
      <c r="F35" s="406">
        <v>3</v>
      </c>
      <c r="G35" s="406">
        <v>3.5</v>
      </c>
      <c r="H35" s="406">
        <v>4</v>
      </c>
      <c r="I35" s="406">
        <v>4.5</v>
      </c>
      <c r="J35" s="406">
        <v>4.5</v>
      </c>
      <c r="K35" s="406">
        <v>5</v>
      </c>
    </row>
    <row r="36" spans="1:11" ht="30">
      <c r="A36" s="345" t="s">
        <v>365</v>
      </c>
      <c r="B36" s="270">
        <v>1</v>
      </c>
      <c r="C36" s="270">
        <v>1.5</v>
      </c>
      <c r="D36" s="270">
        <v>2</v>
      </c>
      <c r="E36" s="270">
        <v>2.5</v>
      </c>
      <c r="F36" s="270">
        <v>3</v>
      </c>
      <c r="G36" s="270">
        <v>3.5</v>
      </c>
      <c r="H36" s="270">
        <v>4</v>
      </c>
      <c r="I36" s="270">
        <v>4.5</v>
      </c>
      <c r="J36" s="270">
        <v>4.5</v>
      </c>
      <c r="K36" s="270">
        <v>5</v>
      </c>
    </row>
  </sheetData>
  <mergeCells count="5">
    <mergeCell ref="A1:K1"/>
    <mergeCell ref="A4:A5"/>
    <mergeCell ref="B4:K4"/>
    <mergeCell ref="A3:K3"/>
    <mergeCell ref="A2:K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zoomScale="90" zoomScaleNormal="90" workbookViewId="0">
      <selection activeCell="K36" sqref="K36"/>
    </sheetView>
  </sheetViews>
  <sheetFormatPr defaultRowHeight="15"/>
  <cols>
    <col min="1" max="1" width="26.140625" customWidth="1"/>
  </cols>
  <sheetData>
    <row r="1" spans="1:11" s="423" customFormat="1" ht="15.75">
      <c r="A1" s="872" t="s">
        <v>152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s="423" customFormat="1" ht="15.75">
      <c r="A2" s="874" t="s">
        <v>318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1" s="423" customFormat="1" ht="15.75" customHeight="1">
      <c r="A3" s="689" t="s">
        <v>324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>
      <c r="A4" s="741" t="s">
        <v>316</v>
      </c>
      <c r="B4" s="742" t="s">
        <v>317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1">
      <c r="A5" s="741"/>
      <c r="B5" s="265">
        <v>2011</v>
      </c>
      <c r="C5" s="265">
        <v>2012</v>
      </c>
      <c r="D5" s="265">
        <v>2013</v>
      </c>
      <c r="E5" s="265">
        <v>2014</v>
      </c>
      <c r="F5" s="265">
        <v>2015</v>
      </c>
      <c r="G5" s="265">
        <v>2016</v>
      </c>
      <c r="H5" s="265">
        <v>2017</v>
      </c>
      <c r="I5" s="265">
        <v>2018</v>
      </c>
      <c r="J5" s="265">
        <v>2019</v>
      </c>
      <c r="K5" s="265">
        <v>2020</v>
      </c>
    </row>
    <row r="6" spans="1:11">
      <c r="A6" s="270">
        <v>1</v>
      </c>
      <c r="B6" s="270">
        <v>4</v>
      </c>
      <c r="C6" s="270">
        <v>5</v>
      </c>
      <c r="D6" s="270">
        <v>6</v>
      </c>
      <c r="E6" s="270">
        <v>7</v>
      </c>
      <c r="F6" s="270">
        <v>8</v>
      </c>
      <c r="G6" s="270">
        <v>9</v>
      </c>
      <c r="H6" s="270">
        <v>10</v>
      </c>
      <c r="I6" s="270">
        <v>11</v>
      </c>
      <c r="J6" s="270">
        <v>12</v>
      </c>
      <c r="K6" s="270">
        <v>13</v>
      </c>
    </row>
    <row r="7" spans="1:11" ht="18.75">
      <c r="A7" s="20" t="s">
        <v>0</v>
      </c>
      <c r="B7" s="337">
        <v>93.8</v>
      </c>
      <c r="C7" s="337">
        <v>92.1</v>
      </c>
      <c r="D7" s="337">
        <v>95</v>
      </c>
      <c r="E7" s="337">
        <v>95</v>
      </c>
      <c r="F7" s="337">
        <v>96.5</v>
      </c>
      <c r="G7" s="337">
        <v>97</v>
      </c>
      <c r="H7" s="337">
        <v>97</v>
      </c>
      <c r="I7" s="337">
        <v>97</v>
      </c>
      <c r="J7" s="337">
        <v>98</v>
      </c>
      <c r="K7" s="337">
        <v>99</v>
      </c>
    </row>
    <row r="8" spans="1:11" ht="18.75">
      <c r="A8" s="20" t="s">
        <v>1</v>
      </c>
      <c r="B8" s="337">
        <v>93.8</v>
      </c>
      <c r="C8" s="337">
        <v>92.1</v>
      </c>
      <c r="D8" s="337">
        <v>95</v>
      </c>
      <c r="E8" s="337">
        <v>95</v>
      </c>
      <c r="F8" s="337">
        <v>96.5</v>
      </c>
      <c r="G8" s="337">
        <v>97</v>
      </c>
      <c r="H8" s="337">
        <v>97</v>
      </c>
      <c r="I8" s="337">
        <v>97</v>
      </c>
      <c r="J8" s="337">
        <v>98</v>
      </c>
      <c r="K8" s="337">
        <v>99</v>
      </c>
    </row>
    <row r="9" spans="1:11" ht="18.75">
      <c r="A9" s="20" t="s">
        <v>2</v>
      </c>
      <c r="B9" s="337">
        <v>93.8</v>
      </c>
      <c r="C9" s="337">
        <v>92.1</v>
      </c>
      <c r="D9" s="337">
        <v>95</v>
      </c>
      <c r="E9" s="337">
        <v>95</v>
      </c>
      <c r="F9" s="337">
        <v>96.5</v>
      </c>
      <c r="G9" s="337">
        <v>97</v>
      </c>
      <c r="H9" s="337">
        <v>97</v>
      </c>
      <c r="I9" s="337">
        <v>97</v>
      </c>
      <c r="J9" s="337">
        <v>98</v>
      </c>
      <c r="K9" s="337">
        <v>99</v>
      </c>
    </row>
    <row r="10" spans="1:11" ht="18.75">
      <c r="A10" s="20" t="s">
        <v>3</v>
      </c>
      <c r="B10" s="337">
        <v>93.8</v>
      </c>
      <c r="C10" s="337">
        <v>92.1</v>
      </c>
      <c r="D10" s="337">
        <v>95</v>
      </c>
      <c r="E10" s="337">
        <v>95</v>
      </c>
      <c r="F10" s="337">
        <v>96.5</v>
      </c>
      <c r="G10" s="337">
        <v>97</v>
      </c>
      <c r="H10" s="337">
        <v>97</v>
      </c>
      <c r="I10" s="337">
        <v>97</v>
      </c>
      <c r="J10" s="337">
        <v>98</v>
      </c>
      <c r="K10" s="337">
        <v>99</v>
      </c>
    </row>
    <row r="11" spans="1:11" ht="18.75">
      <c r="A11" s="20" t="s">
        <v>4</v>
      </c>
      <c r="B11" s="337">
        <v>93.8</v>
      </c>
      <c r="C11" s="337">
        <v>92.1</v>
      </c>
      <c r="D11" s="337">
        <v>95</v>
      </c>
      <c r="E11" s="337">
        <v>95</v>
      </c>
      <c r="F11" s="337">
        <v>96.5</v>
      </c>
      <c r="G11" s="337">
        <v>97</v>
      </c>
      <c r="H11" s="337">
        <v>97</v>
      </c>
      <c r="I11" s="337">
        <v>97</v>
      </c>
      <c r="J11" s="337">
        <v>98</v>
      </c>
      <c r="K11" s="337">
        <v>99</v>
      </c>
    </row>
    <row r="12" spans="1:11" ht="18.75">
      <c r="A12" s="20" t="s">
        <v>5</v>
      </c>
      <c r="B12" s="337">
        <v>93.8</v>
      </c>
      <c r="C12" s="337">
        <v>92.1</v>
      </c>
      <c r="D12" s="337">
        <v>95</v>
      </c>
      <c r="E12" s="337">
        <v>95</v>
      </c>
      <c r="F12" s="337">
        <v>96.5</v>
      </c>
      <c r="G12" s="337">
        <v>97</v>
      </c>
      <c r="H12" s="337">
        <v>97</v>
      </c>
      <c r="I12" s="337">
        <v>97</v>
      </c>
      <c r="J12" s="337">
        <v>98</v>
      </c>
      <c r="K12" s="337">
        <v>99</v>
      </c>
    </row>
    <row r="13" spans="1:11" ht="18.75">
      <c r="A13" s="20" t="s">
        <v>6</v>
      </c>
      <c r="B13" s="337">
        <v>93.8</v>
      </c>
      <c r="C13" s="337">
        <v>92.1</v>
      </c>
      <c r="D13" s="337">
        <v>95</v>
      </c>
      <c r="E13" s="337">
        <v>95</v>
      </c>
      <c r="F13" s="337">
        <v>96.5</v>
      </c>
      <c r="G13" s="337">
        <v>97</v>
      </c>
      <c r="H13" s="337">
        <v>97</v>
      </c>
      <c r="I13" s="337">
        <v>97</v>
      </c>
      <c r="J13" s="337">
        <v>98</v>
      </c>
      <c r="K13" s="337">
        <v>99</v>
      </c>
    </row>
    <row r="14" spans="1:11" ht="18.75">
      <c r="A14" s="20" t="s">
        <v>8</v>
      </c>
      <c r="B14" s="337">
        <v>93.8</v>
      </c>
      <c r="C14" s="337">
        <v>92.1</v>
      </c>
      <c r="D14" s="337">
        <v>95</v>
      </c>
      <c r="E14" s="337">
        <v>95</v>
      </c>
      <c r="F14" s="337">
        <v>96.5</v>
      </c>
      <c r="G14" s="337">
        <v>97</v>
      </c>
      <c r="H14" s="337">
        <v>97</v>
      </c>
      <c r="I14" s="337">
        <v>97</v>
      </c>
      <c r="J14" s="337">
        <v>98</v>
      </c>
      <c r="K14" s="337">
        <v>99</v>
      </c>
    </row>
    <row r="15" spans="1:11" ht="18.75">
      <c r="A15" s="18" t="s">
        <v>9</v>
      </c>
      <c r="B15" s="337">
        <v>93.8</v>
      </c>
      <c r="C15" s="337">
        <v>92.1</v>
      </c>
      <c r="D15" s="337">
        <v>95</v>
      </c>
      <c r="E15" s="337">
        <v>95</v>
      </c>
      <c r="F15" s="337">
        <v>96.5</v>
      </c>
      <c r="G15" s="337">
        <v>97</v>
      </c>
      <c r="H15" s="337">
        <v>97</v>
      </c>
      <c r="I15" s="337">
        <v>97</v>
      </c>
      <c r="J15" s="337">
        <v>98</v>
      </c>
      <c r="K15" s="337">
        <v>99</v>
      </c>
    </row>
    <row r="16" spans="1:11" ht="18.75">
      <c r="A16" s="18" t="s">
        <v>10</v>
      </c>
      <c r="B16" s="337">
        <v>93.8</v>
      </c>
      <c r="C16" s="337">
        <v>92.1</v>
      </c>
      <c r="D16" s="337">
        <v>95</v>
      </c>
      <c r="E16" s="337">
        <v>95</v>
      </c>
      <c r="F16" s="337">
        <v>96.5</v>
      </c>
      <c r="G16" s="337">
        <v>97</v>
      </c>
      <c r="H16" s="337">
        <v>97</v>
      </c>
      <c r="I16" s="337">
        <v>97</v>
      </c>
      <c r="J16" s="337">
        <v>98</v>
      </c>
      <c r="K16" s="337">
        <v>99</v>
      </c>
    </row>
    <row r="17" spans="1:11" ht="18.75">
      <c r="A17" s="18" t="s">
        <v>11</v>
      </c>
      <c r="B17" s="337">
        <v>93.8</v>
      </c>
      <c r="C17" s="337">
        <v>92.1</v>
      </c>
      <c r="D17" s="337">
        <v>95</v>
      </c>
      <c r="E17" s="337">
        <v>95</v>
      </c>
      <c r="F17" s="337">
        <v>96.5</v>
      </c>
      <c r="G17" s="337">
        <v>97</v>
      </c>
      <c r="H17" s="337">
        <v>97</v>
      </c>
      <c r="I17" s="337">
        <v>97</v>
      </c>
      <c r="J17" s="337">
        <v>98</v>
      </c>
      <c r="K17" s="337">
        <v>99</v>
      </c>
    </row>
    <row r="18" spans="1:11" ht="18.75">
      <c r="A18" s="18" t="s">
        <v>13</v>
      </c>
      <c r="B18" s="337">
        <v>93.8</v>
      </c>
      <c r="C18" s="337">
        <v>92.1</v>
      </c>
      <c r="D18" s="337">
        <v>95</v>
      </c>
      <c r="E18" s="337">
        <v>95</v>
      </c>
      <c r="F18" s="337">
        <v>96.5</v>
      </c>
      <c r="G18" s="337">
        <v>97</v>
      </c>
      <c r="H18" s="337">
        <v>97</v>
      </c>
      <c r="I18" s="337">
        <v>97</v>
      </c>
      <c r="J18" s="337">
        <v>98</v>
      </c>
      <c r="K18" s="337">
        <v>99</v>
      </c>
    </row>
    <row r="19" spans="1:11" ht="18.75">
      <c r="A19" s="18" t="s">
        <v>14</v>
      </c>
      <c r="B19" s="337">
        <v>93.8</v>
      </c>
      <c r="C19" s="337">
        <v>92.1</v>
      </c>
      <c r="D19" s="337">
        <v>95</v>
      </c>
      <c r="E19" s="337">
        <v>95</v>
      </c>
      <c r="F19" s="337">
        <v>96.5</v>
      </c>
      <c r="G19" s="337">
        <v>97</v>
      </c>
      <c r="H19" s="337">
        <v>97</v>
      </c>
      <c r="I19" s="337">
        <v>97</v>
      </c>
      <c r="J19" s="337">
        <v>98</v>
      </c>
      <c r="K19" s="337">
        <v>99</v>
      </c>
    </row>
    <row r="20" spans="1:11" ht="18.75">
      <c r="A20" s="18" t="s">
        <v>15</v>
      </c>
      <c r="B20" s="337">
        <v>93.8</v>
      </c>
      <c r="C20" s="337">
        <v>92.1</v>
      </c>
      <c r="D20" s="337">
        <v>95</v>
      </c>
      <c r="E20" s="337">
        <v>95</v>
      </c>
      <c r="F20" s="337">
        <v>96.5</v>
      </c>
      <c r="G20" s="337">
        <v>97</v>
      </c>
      <c r="H20" s="337">
        <v>97</v>
      </c>
      <c r="I20" s="337">
        <v>97</v>
      </c>
      <c r="J20" s="337">
        <v>98</v>
      </c>
      <c r="K20" s="337">
        <v>99</v>
      </c>
    </row>
    <row r="21" spans="1:11" ht="18.75">
      <c r="A21" s="20" t="s">
        <v>16</v>
      </c>
      <c r="B21" s="337">
        <v>93.8</v>
      </c>
      <c r="C21" s="337">
        <v>92.1</v>
      </c>
      <c r="D21" s="337">
        <v>95</v>
      </c>
      <c r="E21" s="337">
        <v>95</v>
      </c>
      <c r="F21" s="337">
        <v>96.5</v>
      </c>
      <c r="G21" s="337">
        <v>97</v>
      </c>
      <c r="H21" s="337">
        <v>97</v>
      </c>
      <c r="I21" s="337">
        <v>97</v>
      </c>
      <c r="J21" s="337">
        <v>98</v>
      </c>
      <c r="K21" s="337">
        <v>99</v>
      </c>
    </row>
    <row r="22" spans="1:11" ht="18.75">
      <c r="A22" s="20" t="s">
        <v>17</v>
      </c>
      <c r="B22" s="337">
        <v>93.8</v>
      </c>
      <c r="C22" s="337">
        <v>92.1</v>
      </c>
      <c r="D22" s="337">
        <v>95</v>
      </c>
      <c r="E22" s="337">
        <v>95</v>
      </c>
      <c r="F22" s="337">
        <v>96.5</v>
      </c>
      <c r="G22" s="337">
        <v>97</v>
      </c>
      <c r="H22" s="337">
        <v>97</v>
      </c>
      <c r="I22" s="337">
        <v>97</v>
      </c>
      <c r="J22" s="337">
        <v>98</v>
      </c>
      <c r="K22" s="337">
        <v>99</v>
      </c>
    </row>
    <row r="23" spans="1:11" ht="18.75">
      <c r="A23" s="20" t="s">
        <v>19</v>
      </c>
      <c r="B23" s="337">
        <v>93.8</v>
      </c>
      <c r="C23" s="337">
        <v>92.1</v>
      </c>
      <c r="D23" s="337">
        <v>95</v>
      </c>
      <c r="E23" s="337">
        <v>95</v>
      </c>
      <c r="F23" s="337">
        <v>96.5</v>
      </c>
      <c r="G23" s="337">
        <v>97</v>
      </c>
      <c r="H23" s="337">
        <v>97</v>
      </c>
      <c r="I23" s="337">
        <v>97</v>
      </c>
      <c r="J23" s="337">
        <v>98</v>
      </c>
      <c r="K23" s="337">
        <v>99</v>
      </c>
    </row>
    <row r="24" spans="1:11" ht="18.75">
      <c r="A24" s="20" t="s">
        <v>7</v>
      </c>
      <c r="B24" s="337">
        <v>93.8</v>
      </c>
      <c r="C24" s="337">
        <v>92.1</v>
      </c>
      <c r="D24" s="337">
        <v>95</v>
      </c>
      <c r="E24" s="337">
        <v>95</v>
      </c>
      <c r="F24" s="337">
        <v>96.5</v>
      </c>
      <c r="G24" s="337">
        <v>97</v>
      </c>
      <c r="H24" s="337">
        <v>97</v>
      </c>
      <c r="I24" s="337">
        <v>97</v>
      </c>
      <c r="J24" s="337">
        <v>98</v>
      </c>
      <c r="K24" s="337">
        <v>99</v>
      </c>
    </row>
    <row r="25" spans="1:11" ht="18.75">
      <c r="A25" s="20" t="s">
        <v>20</v>
      </c>
      <c r="B25" s="337">
        <v>93.8</v>
      </c>
      <c r="C25" s="337">
        <v>92.1</v>
      </c>
      <c r="D25" s="337">
        <v>95</v>
      </c>
      <c r="E25" s="337">
        <v>95</v>
      </c>
      <c r="F25" s="337">
        <v>96.5</v>
      </c>
      <c r="G25" s="337">
        <v>97</v>
      </c>
      <c r="H25" s="337">
        <v>97</v>
      </c>
      <c r="I25" s="337">
        <v>97</v>
      </c>
      <c r="J25" s="337">
        <v>98</v>
      </c>
      <c r="K25" s="337">
        <v>99</v>
      </c>
    </row>
    <row r="26" spans="1:11" ht="18.75">
      <c r="A26" s="20" t="s">
        <v>18</v>
      </c>
      <c r="B26" s="337">
        <v>93.8</v>
      </c>
      <c r="C26" s="337">
        <v>92.1</v>
      </c>
      <c r="D26" s="337">
        <v>95</v>
      </c>
      <c r="E26" s="337">
        <v>95</v>
      </c>
      <c r="F26" s="337">
        <v>96.5</v>
      </c>
      <c r="G26" s="337">
        <v>97</v>
      </c>
      <c r="H26" s="337">
        <v>97</v>
      </c>
      <c r="I26" s="337">
        <v>97</v>
      </c>
      <c r="J26" s="337">
        <v>98</v>
      </c>
      <c r="K26" s="337">
        <v>99</v>
      </c>
    </row>
    <row r="27" spans="1:11" ht="18.75">
      <c r="A27" s="20" t="s">
        <v>12</v>
      </c>
      <c r="B27" s="337">
        <v>93.8</v>
      </c>
      <c r="C27" s="337">
        <v>92.1</v>
      </c>
      <c r="D27" s="337">
        <v>95</v>
      </c>
      <c r="E27" s="337">
        <v>95</v>
      </c>
      <c r="F27" s="337">
        <v>96.5</v>
      </c>
      <c r="G27" s="337">
        <v>97</v>
      </c>
      <c r="H27" s="337">
        <v>97</v>
      </c>
      <c r="I27" s="337">
        <v>97</v>
      </c>
      <c r="J27" s="337">
        <v>98</v>
      </c>
      <c r="K27" s="337">
        <v>99</v>
      </c>
    </row>
    <row r="28" spans="1:11" ht="18.75">
      <c r="A28" s="20" t="s">
        <v>113</v>
      </c>
      <c r="B28" s="337">
        <v>93.8</v>
      </c>
      <c r="C28" s="337">
        <v>92.1</v>
      </c>
      <c r="D28" s="337">
        <v>95</v>
      </c>
      <c r="E28" s="337">
        <v>95</v>
      </c>
      <c r="F28" s="337">
        <v>96.5</v>
      </c>
      <c r="G28" s="337">
        <v>97</v>
      </c>
      <c r="H28" s="337">
        <v>97</v>
      </c>
      <c r="I28" s="337">
        <v>97</v>
      </c>
      <c r="J28" s="337">
        <v>98</v>
      </c>
      <c r="K28" s="337">
        <v>99</v>
      </c>
    </row>
    <row r="29" spans="1:11" ht="18.75">
      <c r="A29" s="20" t="s">
        <v>114</v>
      </c>
      <c r="B29" s="337">
        <v>93.8</v>
      </c>
      <c r="C29" s="337">
        <v>92.1</v>
      </c>
      <c r="D29" s="337">
        <v>95</v>
      </c>
      <c r="E29" s="337">
        <v>95</v>
      </c>
      <c r="F29" s="337">
        <v>96.5</v>
      </c>
      <c r="G29" s="337">
        <v>97</v>
      </c>
      <c r="H29" s="337">
        <v>97</v>
      </c>
      <c r="I29" s="337">
        <v>97</v>
      </c>
      <c r="J29" s="337">
        <v>98</v>
      </c>
      <c r="K29" s="337">
        <v>99</v>
      </c>
    </row>
    <row r="30" spans="1:11" ht="18.75">
      <c r="A30" s="20" t="s">
        <v>115</v>
      </c>
      <c r="B30" s="337">
        <v>93.8</v>
      </c>
      <c r="C30" s="337">
        <v>92.1</v>
      </c>
      <c r="D30" s="337">
        <v>95</v>
      </c>
      <c r="E30" s="337">
        <v>95</v>
      </c>
      <c r="F30" s="337">
        <v>96.5</v>
      </c>
      <c r="G30" s="337">
        <v>97</v>
      </c>
      <c r="H30" s="337">
        <v>97</v>
      </c>
      <c r="I30" s="337">
        <v>97</v>
      </c>
      <c r="J30" s="337">
        <v>98</v>
      </c>
      <c r="K30" s="337">
        <v>99</v>
      </c>
    </row>
    <row r="31" spans="1:11" ht="18.75">
      <c r="A31" s="20" t="s">
        <v>116</v>
      </c>
      <c r="B31" s="337">
        <v>93.8</v>
      </c>
      <c r="C31" s="337">
        <v>92.1</v>
      </c>
      <c r="D31" s="337">
        <v>95</v>
      </c>
      <c r="E31" s="337">
        <v>95</v>
      </c>
      <c r="F31" s="337">
        <v>96.5</v>
      </c>
      <c r="G31" s="337">
        <v>97</v>
      </c>
      <c r="H31" s="337">
        <v>97</v>
      </c>
      <c r="I31" s="337">
        <v>97</v>
      </c>
      <c r="J31" s="337">
        <v>98</v>
      </c>
      <c r="K31" s="337">
        <v>99</v>
      </c>
    </row>
    <row r="32" spans="1:11" ht="18.75">
      <c r="A32" s="20" t="s">
        <v>117</v>
      </c>
      <c r="B32" s="337">
        <v>93.8</v>
      </c>
      <c r="C32" s="337">
        <v>92.1</v>
      </c>
      <c r="D32" s="337">
        <v>95</v>
      </c>
      <c r="E32" s="337">
        <v>95</v>
      </c>
      <c r="F32" s="337">
        <v>96.5</v>
      </c>
      <c r="G32" s="337">
        <v>97</v>
      </c>
      <c r="H32" s="337">
        <v>97</v>
      </c>
      <c r="I32" s="337">
        <v>97</v>
      </c>
      <c r="J32" s="337">
        <v>98</v>
      </c>
      <c r="K32" s="337">
        <v>99</v>
      </c>
    </row>
    <row r="33" spans="1:11" ht="18.75">
      <c r="A33" s="20" t="s">
        <v>118</v>
      </c>
      <c r="B33" s="337">
        <v>93.8</v>
      </c>
      <c r="C33" s="337">
        <v>92.1</v>
      </c>
      <c r="D33" s="337">
        <v>95</v>
      </c>
      <c r="E33" s="337">
        <v>95</v>
      </c>
      <c r="F33" s="337">
        <v>96.5</v>
      </c>
      <c r="G33" s="337">
        <v>97</v>
      </c>
      <c r="H33" s="337">
        <v>97</v>
      </c>
      <c r="I33" s="337">
        <v>97</v>
      </c>
      <c r="J33" s="337">
        <v>98</v>
      </c>
      <c r="K33" s="337">
        <v>99</v>
      </c>
    </row>
    <row r="34" spans="1:11" ht="18" customHeight="1">
      <c r="A34" s="20" t="s">
        <v>235</v>
      </c>
      <c r="B34" s="406">
        <v>93.8</v>
      </c>
      <c r="C34" s="406">
        <v>92.1</v>
      </c>
      <c r="D34" s="406">
        <v>95</v>
      </c>
      <c r="E34" s="406">
        <v>95</v>
      </c>
      <c r="F34" s="406">
        <v>96.5</v>
      </c>
      <c r="G34" s="406">
        <v>97</v>
      </c>
      <c r="H34" s="406">
        <v>97</v>
      </c>
      <c r="I34" s="406">
        <v>97</v>
      </c>
      <c r="J34" s="406">
        <v>98</v>
      </c>
      <c r="K34" s="406">
        <v>99</v>
      </c>
    </row>
    <row r="35" spans="1:11" ht="18" customHeight="1">
      <c r="A35" s="20" t="s">
        <v>302</v>
      </c>
      <c r="B35" s="406">
        <v>93.8</v>
      </c>
      <c r="C35" s="406">
        <v>92.1</v>
      </c>
      <c r="D35" s="406">
        <v>95</v>
      </c>
      <c r="E35" s="406">
        <v>95</v>
      </c>
      <c r="F35" s="406">
        <v>96.5</v>
      </c>
      <c r="G35" s="406">
        <v>97</v>
      </c>
      <c r="H35" s="406">
        <v>97</v>
      </c>
      <c r="I35" s="406">
        <v>97</v>
      </c>
      <c r="J35" s="406">
        <v>98</v>
      </c>
      <c r="K35" s="406">
        <v>99</v>
      </c>
    </row>
    <row r="36" spans="1:11" ht="45">
      <c r="A36" s="345" t="s">
        <v>365</v>
      </c>
      <c r="B36" s="337">
        <v>93.8</v>
      </c>
      <c r="C36" s="337">
        <v>92.1</v>
      </c>
      <c r="D36" s="337">
        <v>95</v>
      </c>
      <c r="E36" s="337">
        <v>95</v>
      </c>
      <c r="F36" s="337">
        <v>96.5</v>
      </c>
      <c r="G36" s="337">
        <v>97</v>
      </c>
      <c r="H36" s="337">
        <v>97</v>
      </c>
      <c r="I36" s="337">
        <v>97</v>
      </c>
      <c r="J36" s="337">
        <v>98</v>
      </c>
      <c r="K36" s="337">
        <v>99</v>
      </c>
    </row>
  </sheetData>
  <mergeCells count="5">
    <mergeCell ref="A4:A5"/>
    <mergeCell ref="B4:K4"/>
    <mergeCell ref="A1:K1"/>
    <mergeCell ref="A2:K2"/>
    <mergeCell ref="A3:K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</sheetPr>
  <dimension ref="A1:M33"/>
  <sheetViews>
    <sheetView workbookViewId="0">
      <selection activeCell="S34" sqref="S34"/>
    </sheetView>
  </sheetViews>
  <sheetFormatPr defaultRowHeight="15"/>
  <cols>
    <col min="1" max="1" width="7.140625" style="1" customWidth="1"/>
    <col min="2" max="2" width="22.28515625" customWidth="1"/>
    <col min="3" max="3" width="10.7109375" customWidth="1"/>
  </cols>
  <sheetData>
    <row r="1" spans="1:13" s="423" customFormat="1" ht="15.75">
      <c r="A1" s="872" t="s">
        <v>152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3" s="423" customFormat="1" ht="15.75">
      <c r="A2" s="874" t="s">
        <v>318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3" s="423" customFormat="1" ht="15.75" customHeight="1">
      <c r="A3" s="689" t="s">
        <v>324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3" ht="47.25">
      <c r="A4" s="62"/>
      <c r="B4" s="62" t="s">
        <v>120</v>
      </c>
      <c r="C4" s="62" t="s">
        <v>121</v>
      </c>
      <c r="D4" s="62">
        <v>2011</v>
      </c>
      <c r="E4" s="62">
        <v>2012</v>
      </c>
      <c r="F4" s="62">
        <v>2013</v>
      </c>
      <c r="G4" s="62">
        <v>2014</v>
      </c>
      <c r="H4" s="62">
        <v>2015</v>
      </c>
      <c r="I4" s="62">
        <v>2016</v>
      </c>
      <c r="J4" s="62">
        <v>2017</v>
      </c>
      <c r="K4" s="62">
        <v>2018</v>
      </c>
      <c r="L4" s="62">
        <v>2019</v>
      </c>
      <c r="M4" s="62">
        <v>2020</v>
      </c>
    </row>
    <row r="5" spans="1:13" ht="15.75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  <c r="K5" s="62">
        <v>11</v>
      </c>
      <c r="L5" s="62">
        <v>12</v>
      </c>
      <c r="M5" s="62">
        <v>13</v>
      </c>
    </row>
    <row r="6" spans="1:13" ht="15.75">
      <c r="A6" s="62"/>
      <c r="B6" s="63" t="s">
        <v>122</v>
      </c>
      <c r="C6" s="62" t="s">
        <v>112</v>
      </c>
      <c r="D6" s="64">
        <v>100</v>
      </c>
      <c r="E6" s="64">
        <v>100</v>
      </c>
      <c r="F6" s="64">
        <v>95</v>
      </c>
      <c r="G6" s="64">
        <v>95</v>
      </c>
      <c r="H6" s="64">
        <v>96.5</v>
      </c>
      <c r="I6" s="64">
        <v>97</v>
      </c>
      <c r="J6" s="64">
        <v>97</v>
      </c>
      <c r="K6" s="64">
        <v>97</v>
      </c>
      <c r="L6" s="64">
        <v>98</v>
      </c>
      <c r="M6" s="64">
        <v>99</v>
      </c>
    </row>
    <row r="7" spans="1:13" ht="15.75">
      <c r="A7" s="62"/>
      <c r="B7" s="63" t="s">
        <v>123</v>
      </c>
      <c r="C7" s="62" t="s">
        <v>112</v>
      </c>
      <c r="D7" s="64" t="s">
        <v>149</v>
      </c>
      <c r="E7" s="64" t="s">
        <v>149</v>
      </c>
      <c r="F7" s="64">
        <v>95</v>
      </c>
      <c r="G7" s="64">
        <v>95</v>
      </c>
      <c r="H7" s="64">
        <v>96.5</v>
      </c>
      <c r="I7" s="64">
        <v>97</v>
      </c>
      <c r="J7" s="64">
        <v>97</v>
      </c>
      <c r="K7" s="64">
        <v>97</v>
      </c>
      <c r="L7" s="64">
        <v>98</v>
      </c>
      <c r="M7" s="64">
        <v>99</v>
      </c>
    </row>
    <row r="8" spans="1:13" ht="15.75">
      <c r="A8" s="62"/>
      <c r="B8" s="63" t="s">
        <v>124</v>
      </c>
      <c r="C8" s="62" t="s">
        <v>112</v>
      </c>
      <c r="D8" s="64">
        <v>100</v>
      </c>
      <c r="E8" s="64" t="s">
        <v>149</v>
      </c>
      <c r="F8" s="64">
        <v>95</v>
      </c>
      <c r="G8" s="64">
        <v>95</v>
      </c>
      <c r="H8" s="64">
        <v>96.5</v>
      </c>
      <c r="I8" s="64">
        <v>97</v>
      </c>
      <c r="J8" s="64">
        <v>97</v>
      </c>
      <c r="K8" s="64">
        <v>97</v>
      </c>
      <c r="L8" s="64">
        <v>98</v>
      </c>
      <c r="M8" s="64">
        <v>99</v>
      </c>
    </row>
    <row r="9" spans="1:13" ht="15.75">
      <c r="A9" s="62"/>
      <c r="B9" s="63" t="s">
        <v>125</v>
      </c>
      <c r="C9" s="62" t="s">
        <v>112</v>
      </c>
      <c r="D9" s="64">
        <v>100</v>
      </c>
      <c r="E9" s="64">
        <v>100</v>
      </c>
      <c r="F9" s="64">
        <v>95</v>
      </c>
      <c r="G9" s="64">
        <v>95</v>
      </c>
      <c r="H9" s="64">
        <v>96.5</v>
      </c>
      <c r="I9" s="64">
        <v>97</v>
      </c>
      <c r="J9" s="64">
        <v>97</v>
      </c>
      <c r="K9" s="64">
        <v>97</v>
      </c>
      <c r="L9" s="64">
        <v>98</v>
      </c>
      <c r="M9" s="64">
        <v>99</v>
      </c>
    </row>
    <row r="10" spans="1:13" ht="19.5" customHeight="1">
      <c r="A10" s="62"/>
      <c r="B10" s="63" t="s">
        <v>126</v>
      </c>
      <c r="C10" s="62" t="s">
        <v>112</v>
      </c>
      <c r="D10" s="64">
        <v>75</v>
      </c>
      <c r="E10" s="64">
        <v>83.3</v>
      </c>
      <c r="F10" s="64">
        <v>95</v>
      </c>
      <c r="G10" s="64">
        <v>95</v>
      </c>
      <c r="H10" s="64">
        <v>96.5</v>
      </c>
      <c r="I10" s="64">
        <v>97</v>
      </c>
      <c r="J10" s="64">
        <v>97</v>
      </c>
      <c r="K10" s="64">
        <v>97</v>
      </c>
      <c r="L10" s="64">
        <v>98</v>
      </c>
      <c r="M10" s="64">
        <v>99</v>
      </c>
    </row>
    <row r="11" spans="1:13" ht="15.75">
      <c r="A11" s="62"/>
      <c r="B11" s="63" t="s">
        <v>127</v>
      </c>
      <c r="C11" s="62" t="s">
        <v>112</v>
      </c>
      <c r="D11" s="64">
        <v>100</v>
      </c>
      <c r="E11" s="64" t="s">
        <v>149</v>
      </c>
      <c r="F11" s="64">
        <v>95</v>
      </c>
      <c r="G11" s="64">
        <v>95</v>
      </c>
      <c r="H11" s="64">
        <v>96.5</v>
      </c>
      <c r="I11" s="64">
        <v>97</v>
      </c>
      <c r="J11" s="64">
        <v>97</v>
      </c>
      <c r="K11" s="64">
        <v>97</v>
      </c>
      <c r="L11" s="64">
        <v>98</v>
      </c>
      <c r="M11" s="64">
        <v>99</v>
      </c>
    </row>
    <row r="12" spans="1:13" ht="15.75">
      <c r="A12" s="62"/>
      <c r="B12" s="63" t="s">
        <v>128</v>
      </c>
      <c r="C12" s="62" t="s">
        <v>112</v>
      </c>
      <c r="D12" s="64">
        <v>100</v>
      </c>
      <c r="E12" s="64">
        <v>77.8</v>
      </c>
      <c r="F12" s="64">
        <v>95</v>
      </c>
      <c r="G12" s="64">
        <v>95</v>
      </c>
      <c r="H12" s="64">
        <v>96.5</v>
      </c>
      <c r="I12" s="64">
        <v>97</v>
      </c>
      <c r="J12" s="64">
        <v>97</v>
      </c>
      <c r="K12" s="64">
        <v>97</v>
      </c>
      <c r="L12" s="64">
        <v>98</v>
      </c>
      <c r="M12" s="64">
        <v>99</v>
      </c>
    </row>
    <row r="13" spans="1:13" ht="15.75">
      <c r="A13" s="62"/>
      <c r="B13" s="63" t="s">
        <v>129</v>
      </c>
      <c r="C13" s="62" t="s">
        <v>112</v>
      </c>
      <c r="D13" s="64">
        <v>100</v>
      </c>
      <c r="E13" s="64">
        <v>100</v>
      </c>
      <c r="F13" s="64">
        <v>95</v>
      </c>
      <c r="G13" s="64">
        <v>95</v>
      </c>
      <c r="H13" s="64">
        <v>96.5</v>
      </c>
      <c r="I13" s="64">
        <v>97</v>
      </c>
      <c r="J13" s="64">
        <v>97</v>
      </c>
      <c r="K13" s="64">
        <v>97</v>
      </c>
      <c r="L13" s="64">
        <v>98</v>
      </c>
      <c r="M13" s="64">
        <v>99</v>
      </c>
    </row>
    <row r="14" spans="1:13" ht="15.75">
      <c r="A14" s="62"/>
      <c r="B14" s="63" t="s">
        <v>130</v>
      </c>
      <c r="C14" s="62" t="s">
        <v>112</v>
      </c>
      <c r="D14" s="64">
        <v>87.5</v>
      </c>
      <c r="E14" s="64">
        <v>80</v>
      </c>
      <c r="F14" s="64">
        <v>95</v>
      </c>
      <c r="G14" s="64">
        <v>95</v>
      </c>
      <c r="H14" s="64">
        <v>96.5</v>
      </c>
      <c r="I14" s="64">
        <v>97</v>
      </c>
      <c r="J14" s="64">
        <v>97</v>
      </c>
      <c r="K14" s="64">
        <v>97</v>
      </c>
      <c r="L14" s="64">
        <v>98</v>
      </c>
      <c r="M14" s="64">
        <v>99</v>
      </c>
    </row>
    <row r="15" spans="1:13" ht="15.75">
      <c r="A15" s="62"/>
      <c r="B15" s="63" t="s">
        <v>131</v>
      </c>
      <c r="C15" s="62" t="s">
        <v>112</v>
      </c>
      <c r="D15" s="64">
        <v>90.9</v>
      </c>
      <c r="E15" s="64">
        <v>100</v>
      </c>
      <c r="F15" s="64">
        <v>95</v>
      </c>
      <c r="G15" s="64">
        <v>95</v>
      </c>
      <c r="H15" s="64">
        <v>96.5</v>
      </c>
      <c r="I15" s="64">
        <v>97</v>
      </c>
      <c r="J15" s="64">
        <v>97</v>
      </c>
      <c r="K15" s="64">
        <v>97</v>
      </c>
      <c r="L15" s="64">
        <v>98</v>
      </c>
      <c r="M15" s="64">
        <v>99</v>
      </c>
    </row>
    <row r="16" spans="1:13" ht="15.75">
      <c r="A16" s="62"/>
      <c r="B16" s="63" t="s">
        <v>132</v>
      </c>
      <c r="C16" s="62" t="s">
        <v>112</v>
      </c>
      <c r="D16" s="64" t="s">
        <v>149</v>
      </c>
      <c r="E16" s="64">
        <v>100</v>
      </c>
      <c r="F16" s="64">
        <v>95</v>
      </c>
      <c r="G16" s="64">
        <v>95</v>
      </c>
      <c r="H16" s="64">
        <v>96.5</v>
      </c>
      <c r="I16" s="64">
        <v>97</v>
      </c>
      <c r="J16" s="64">
        <v>97</v>
      </c>
      <c r="K16" s="64">
        <v>97</v>
      </c>
      <c r="L16" s="64">
        <v>98</v>
      </c>
      <c r="M16" s="64">
        <v>99</v>
      </c>
    </row>
    <row r="17" spans="1:13" ht="15.75">
      <c r="A17" s="62"/>
      <c r="B17" s="63" t="s">
        <v>133</v>
      </c>
      <c r="C17" s="62" t="s">
        <v>112</v>
      </c>
      <c r="D17" s="64" t="s">
        <v>149</v>
      </c>
      <c r="E17" s="64">
        <v>100</v>
      </c>
      <c r="F17" s="64">
        <v>95</v>
      </c>
      <c r="G17" s="64">
        <v>95</v>
      </c>
      <c r="H17" s="64">
        <v>96.5</v>
      </c>
      <c r="I17" s="64">
        <v>97</v>
      </c>
      <c r="J17" s="64">
        <v>97</v>
      </c>
      <c r="K17" s="64">
        <v>97</v>
      </c>
      <c r="L17" s="64">
        <v>98</v>
      </c>
      <c r="M17" s="64">
        <v>99</v>
      </c>
    </row>
    <row r="18" spans="1:13" ht="15.75">
      <c r="A18" s="62"/>
      <c r="B18" s="63" t="s">
        <v>134</v>
      </c>
      <c r="C18" s="62" t="s">
        <v>112</v>
      </c>
      <c r="D18" s="64">
        <v>100</v>
      </c>
      <c r="E18" s="64">
        <v>100</v>
      </c>
      <c r="F18" s="64">
        <v>95</v>
      </c>
      <c r="G18" s="64">
        <v>95</v>
      </c>
      <c r="H18" s="64">
        <v>96.5</v>
      </c>
      <c r="I18" s="64">
        <v>97</v>
      </c>
      <c r="J18" s="64">
        <v>97</v>
      </c>
      <c r="K18" s="64">
        <v>97</v>
      </c>
      <c r="L18" s="64">
        <v>98</v>
      </c>
      <c r="M18" s="64">
        <v>99</v>
      </c>
    </row>
    <row r="19" spans="1:13" ht="15.75">
      <c r="A19" s="62"/>
      <c r="B19" s="63" t="s">
        <v>135</v>
      </c>
      <c r="C19" s="62" t="s">
        <v>112</v>
      </c>
      <c r="D19" s="64">
        <v>100</v>
      </c>
      <c r="E19" s="64">
        <v>100</v>
      </c>
      <c r="F19" s="64">
        <v>95</v>
      </c>
      <c r="G19" s="64">
        <v>95</v>
      </c>
      <c r="H19" s="64">
        <v>96.5</v>
      </c>
      <c r="I19" s="64">
        <v>97</v>
      </c>
      <c r="J19" s="64">
        <v>97</v>
      </c>
      <c r="K19" s="64">
        <v>97</v>
      </c>
      <c r="L19" s="64">
        <v>98</v>
      </c>
      <c r="M19" s="64">
        <v>99</v>
      </c>
    </row>
    <row r="20" spans="1:13" ht="22.5" customHeight="1">
      <c r="A20" s="62"/>
      <c r="B20" s="63" t="s">
        <v>136</v>
      </c>
      <c r="C20" s="62" t="s">
        <v>112</v>
      </c>
      <c r="D20" s="64">
        <v>100</v>
      </c>
      <c r="E20" s="64">
        <v>100</v>
      </c>
      <c r="F20" s="64">
        <v>95</v>
      </c>
      <c r="G20" s="64">
        <v>95</v>
      </c>
      <c r="H20" s="64">
        <v>96.5</v>
      </c>
      <c r="I20" s="64">
        <v>97</v>
      </c>
      <c r="J20" s="64">
        <v>97</v>
      </c>
      <c r="K20" s="64">
        <v>97</v>
      </c>
      <c r="L20" s="64">
        <v>98</v>
      </c>
      <c r="M20" s="64">
        <v>99</v>
      </c>
    </row>
    <row r="21" spans="1:13" ht="15.75">
      <c r="A21" s="62"/>
      <c r="B21" s="63" t="s">
        <v>137</v>
      </c>
      <c r="C21" s="62" t="s">
        <v>112</v>
      </c>
      <c r="D21" s="64" t="s">
        <v>149</v>
      </c>
      <c r="E21" s="64" t="s">
        <v>149</v>
      </c>
      <c r="F21" s="64">
        <v>95</v>
      </c>
      <c r="G21" s="64">
        <v>95</v>
      </c>
      <c r="H21" s="64">
        <v>96.5</v>
      </c>
      <c r="I21" s="64">
        <v>97</v>
      </c>
      <c r="J21" s="64">
        <v>97</v>
      </c>
      <c r="K21" s="64">
        <v>97</v>
      </c>
      <c r="L21" s="64">
        <v>98</v>
      </c>
      <c r="M21" s="64">
        <v>99</v>
      </c>
    </row>
    <row r="22" spans="1:13" ht="15.75">
      <c r="A22" s="62"/>
      <c r="B22" s="63" t="s">
        <v>138</v>
      </c>
      <c r="C22" s="62" t="s">
        <v>112</v>
      </c>
      <c r="D22" s="64" t="s">
        <v>149</v>
      </c>
      <c r="E22" s="64">
        <v>100</v>
      </c>
      <c r="F22" s="64">
        <v>95</v>
      </c>
      <c r="G22" s="64">
        <v>95</v>
      </c>
      <c r="H22" s="64">
        <v>96.5</v>
      </c>
      <c r="I22" s="64">
        <v>97</v>
      </c>
      <c r="J22" s="64">
        <v>97</v>
      </c>
      <c r="K22" s="64">
        <v>97</v>
      </c>
      <c r="L22" s="64">
        <v>98</v>
      </c>
      <c r="M22" s="64">
        <v>99</v>
      </c>
    </row>
    <row r="23" spans="1:13" ht="15.75">
      <c r="A23" s="62"/>
      <c r="B23" s="63" t="s">
        <v>139</v>
      </c>
      <c r="C23" s="62" t="s">
        <v>112</v>
      </c>
      <c r="D23" s="64" t="s">
        <v>149</v>
      </c>
      <c r="E23" s="64">
        <v>50</v>
      </c>
      <c r="F23" s="64">
        <v>95</v>
      </c>
      <c r="G23" s="64">
        <v>95</v>
      </c>
      <c r="H23" s="64">
        <v>96.5</v>
      </c>
      <c r="I23" s="64">
        <v>97</v>
      </c>
      <c r="J23" s="64">
        <v>97</v>
      </c>
      <c r="K23" s="64">
        <v>97</v>
      </c>
      <c r="L23" s="64">
        <v>98</v>
      </c>
      <c r="M23" s="64">
        <v>99</v>
      </c>
    </row>
    <row r="24" spans="1:13" ht="15.75">
      <c r="A24" s="62"/>
      <c r="B24" s="63" t="s">
        <v>140</v>
      </c>
      <c r="C24" s="62" t="s">
        <v>112</v>
      </c>
      <c r="D24" s="64" t="s">
        <v>149</v>
      </c>
      <c r="E24" s="64">
        <v>0</v>
      </c>
      <c r="F24" s="64">
        <v>95</v>
      </c>
      <c r="G24" s="64">
        <v>95</v>
      </c>
      <c r="H24" s="64">
        <v>96.5</v>
      </c>
      <c r="I24" s="64">
        <v>97</v>
      </c>
      <c r="J24" s="64">
        <v>97</v>
      </c>
      <c r="K24" s="64">
        <v>97</v>
      </c>
      <c r="L24" s="64">
        <v>98</v>
      </c>
      <c r="M24" s="64">
        <v>99</v>
      </c>
    </row>
    <row r="25" spans="1:13" ht="15.75">
      <c r="A25" s="62"/>
      <c r="B25" s="63" t="s">
        <v>141</v>
      </c>
      <c r="C25" s="62" t="s">
        <v>112</v>
      </c>
      <c r="D25" s="64">
        <v>100</v>
      </c>
      <c r="E25" s="64">
        <v>100</v>
      </c>
      <c r="F25" s="64">
        <v>95</v>
      </c>
      <c r="G25" s="64">
        <v>95</v>
      </c>
      <c r="H25" s="64">
        <v>96.5</v>
      </c>
      <c r="I25" s="64">
        <v>97</v>
      </c>
      <c r="J25" s="64">
        <v>97</v>
      </c>
      <c r="K25" s="64">
        <v>97</v>
      </c>
      <c r="L25" s="64">
        <v>98</v>
      </c>
      <c r="M25" s="64">
        <v>99</v>
      </c>
    </row>
    <row r="26" spans="1:13" ht="15.75">
      <c r="A26" s="62"/>
      <c r="B26" s="63" t="s">
        <v>142</v>
      </c>
      <c r="C26" s="62" t="s">
        <v>112</v>
      </c>
      <c r="D26" s="64">
        <v>100</v>
      </c>
      <c r="E26" s="64">
        <v>66.7</v>
      </c>
      <c r="F26" s="64">
        <v>95</v>
      </c>
      <c r="G26" s="64">
        <v>95</v>
      </c>
      <c r="H26" s="64">
        <v>96.5</v>
      </c>
      <c r="I26" s="64">
        <v>97</v>
      </c>
      <c r="J26" s="64">
        <v>97</v>
      </c>
      <c r="K26" s="64">
        <v>97</v>
      </c>
      <c r="L26" s="64">
        <v>98</v>
      </c>
      <c r="M26" s="64">
        <v>99</v>
      </c>
    </row>
    <row r="27" spans="1:13" ht="15.75">
      <c r="A27" s="62"/>
      <c r="B27" s="63" t="s">
        <v>143</v>
      </c>
      <c r="C27" s="62" t="s">
        <v>112</v>
      </c>
      <c r="D27" s="64">
        <v>100</v>
      </c>
      <c r="E27" s="64">
        <v>75</v>
      </c>
      <c r="F27" s="64">
        <v>95</v>
      </c>
      <c r="G27" s="64">
        <v>95</v>
      </c>
      <c r="H27" s="64">
        <v>96.5</v>
      </c>
      <c r="I27" s="64">
        <v>97</v>
      </c>
      <c r="J27" s="64">
        <v>97</v>
      </c>
      <c r="K27" s="64">
        <v>97</v>
      </c>
      <c r="L27" s="64">
        <v>98</v>
      </c>
      <c r="M27" s="64">
        <v>99</v>
      </c>
    </row>
    <row r="28" spans="1:13" ht="15.75">
      <c r="A28" s="62"/>
      <c r="B28" s="63" t="s">
        <v>144</v>
      </c>
      <c r="C28" s="62" t="s">
        <v>112</v>
      </c>
      <c r="D28" s="64">
        <v>100</v>
      </c>
      <c r="E28" s="64">
        <v>100</v>
      </c>
      <c r="F28" s="64">
        <v>95</v>
      </c>
      <c r="G28" s="64">
        <v>95</v>
      </c>
      <c r="H28" s="64">
        <v>96.5</v>
      </c>
      <c r="I28" s="64">
        <v>97</v>
      </c>
      <c r="J28" s="64">
        <v>97</v>
      </c>
      <c r="K28" s="64">
        <v>97</v>
      </c>
      <c r="L28" s="64">
        <v>98</v>
      </c>
      <c r="M28" s="64">
        <v>99</v>
      </c>
    </row>
    <row r="29" spans="1:13" ht="15.75">
      <c r="A29" s="62"/>
      <c r="B29" s="63" t="s">
        <v>145</v>
      </c>
      <c r="C29" s="62" t="s">
        <v>112</v>
      </c>
      <c r="D29" s="64">
        <v>75</v>
      </c>
      <c r="E29" s="64">
        <v>87.5</v>
      </c>
      <c r="F29" s="64">
        <v>95</v>
      </c>
      <c r="G29" s="64">
        <v>95</v>
      </c>
      <c r="H29" s="64">
        <v>96.5</v>
      </c>
      <c r="I29" s="64">
        <v>97</v>
      </c>
      <c r="J29" s="64">
        <v>97</v>
      </c>
      <c r="K29" s="64">
        <v>97</v>
      </c>
      <c r="L29" s="64">
        <v>98</v>
      </c>
      <c r="M29" s="64">
        <v>99</v>
      </c>
    </row>
    <row r="30" spans="1:13" ht="15.75">
      <c r="A30" s="62"/>
      <c r="B30" s="63" t="s">
        <v>146</v>
      </c>
      <c r="C30" s="62" t="s">
        <v>112</v>
      </c>
      <c r="D30" s="64">
        <v>90.9</v>
      </c>
      <c r="E30" s="64">
        <v>100</v>
      </c>
      <c r="F30" s="64">
        <v>95</v>
      </c>
      <c r="G30" s="64">
        <v>95</v>
      </c>
      <c r="H30" s="64">
        <v>96.5</v>
      </c>
      <c r="I30" s="64">
        <v>97</v>
      </c>
      <c r="J30" s="64">
        <v>97</v>
      </c>
      <c r="K30" s="64">
        <v>97</v>
      </c>
      <c r="L30" s="64">
        <v>98</v>
      </c>
      <c r="M30" s="64">
        <v>99</v>
      </c>
    </row>
    <row r="31" spans="1:13" ht="15.75">
      <c r="A31" s="62"/>
      <c r="B31" s="63" t="s">
        <v>147</v>
      </c>
      <c r="C31" s="62" t="s">
        <v>112</v>
      </c>
      <c r="D31" s="64">
        <v>75</v>
      </c>
      <c r="E31" s="64">
        <v>100</v>
      </c>
      <c r="F31" s="64">
        <v>95</v>
      </c>
      <c r="G31" s="64">
        <v>95</v>
      </c>
      <c r="H31" s="64">
        <v>96.5</v>
      </c>
      <c r="I31" s="64">
        <v>97</v>
      </c>
      <c r="J31" s="64">
        <v>97</v>
      </c>
      <c r="K31" s="64">
        <v>97</v>
      </c>
      <c r="L31" s="64">
        <v>98</v>
      </c>
      <c r="M31" s="64">
        <v>99</v>
      </c>
    </row>
    <row r="32" spans="1:13" ht="15.75">
      <c r="A32" s="62"/>
      <c r="B32" s="63" t="s">
        <v>148</v>
      </c>
      <c r="C32" s="62" t="s">
        <v>112</v>
      </c>
      <c r="D32" s="64">
        <v>100</v>
      </c>
      <c r="E32" s="64">
        <v>100</v>
      </c>
      <c r="F32" s="64">
        <v>95</v>
      </c>
      <c r="G32" s="64">
        <v>95</v>
      </c>
      <c r="H32" s="64">
        <v>96.5</v>
      </c>
      <c r="I32" s="64">
        <v>97</v>
      </c>
      <c r="J32" s="64">
        <v>97</v>
      </c>
      <c r="K32" s="64">
        <v>97</v>
      </c>
      <c r="L32" s="64">
        <v>98</v>
      </c>
      <c r="M32" s="64">
        <v>99</v>
      </c>
    </row>
    <row r="33" spans="1:13" ht="15.75">
      <c r="A33" s="66"/>
      <c r="B33" s="65" t="s">
        <v>150</v>
      </c>
      <c r="C33" s="66" t="s">
        <v>112</v>
      </c>
      <c r="D33" s="67">
        <v>93.8</v>
      </c>
      <c r="E33" s="67">
        <v>92.1</v>
      </c>
      <c r="F33" s="67">
        <v>95</v>
      </c>
      <c r="G33" s="67">
        <v>95</v>
      </c>
      <c r="H33" s="67">
        <v>96.5</v>
      </c>
      <c r="I33" s="67">
        <v>97</v>
      </c>
      <c r="J33" s="67">
        <v>97</v>
      </c>
      <c r="K33" s="67">
        <v>97</v>
      </c>
      <c r="L33" s="67">
        <v>98</v>
      </c>
      <c r="M33" s="67">
        <v>99</v>
      </c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</sheetPr>
  <dimension ref="A1:P34"/>
  <sheetViews>
    <sheetView workbookViewId="0">
      <selection activeCell="K34" sqref="K34"/>
    </sheetView>
  </sheetViews>
  <sheetFormatPr defaultRowHeight="15"/>
  <cols>
    <col min="1" max="1" width="28.7109375" customWidth="1"/>
    <col min="2" max="2" width="9.85546875" customWidth="1"/>
  </cols>
  <sheetData>
    <row r="1" spans="1:13" ht="15.75">
      <c r="A1" s="872" t="s">
        <v>325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464"/>
      <c r="M1" s="464"/>
    </row>
    <row r="2" spans="1:13" ht="15.75">
      <c r="A2" s="881" t="s">
        <v>326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</row>
    <row r="3" spans="1:13" ht="15.75">
      <c r="A3" s="882" t="s">
        <v>367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417"/>
      <c r="M3" s="417"/>
    </row>
    <row r="4" spans="1:13">
      <c r="A4" s="741" t="s">
        <v>316</v>
      </c>
      <c r="B4" s="742" t="s">
        <v>317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3">
      <c r="A5" s="741"/>
      <c r="B5" s="416">
        <v>2011</v>
      </c>
      <c r="C5" s="416">
        <v>2012</v>
      </c>
      <c r="D5" s="416">
        <v>2013</v>
      </c>
      <c r="E5" s="416">
        <v>2014</v>
      </c>
      <c r="F5" s="416">
        <v>2015</v>
      </c>
      <c r="G5" s="416">
        <v>2016</v>
      </c>
      <c r="H5" s="416">
        <v>2017</v>
      </c>
      <c r="I5" s="416">
        <v>2018</v>
      </c>
      <c r="J5" s="416">
        <v>2019</v>
      </c>
      <c r="K5" s="416">
        <v>2020</v>
      </c>
    </row>
    <row r="6" spans="1:13">
      <c r="A6" s="270">
        <v>1</v>
      </c>
      <c r="B6" s="270">
        <v>4</v>
      </c>
      <c r="C6" s="270">
        <v>5</v>
      </c>
      <c r="D6" s="270">
        <v>6</v>
      </c>
      <c r="E6" s="270">
        <v>7</v>
      </c>
      <c r="F6" s="270">
        <v>8</v>
      </c>
      <c r="G6" s="270">
        <v>9</v>
      </c>
      <c r="H6" s="270">
        <v>10</v>
      </c>
      <c r="I6" s="270">
        <v>11</v>
      </c>
      <c r="J6" s="270">
        <v>12</v>
      </c>
      <c r="K6" s="270">
        <v>13</v>
      </c>
    </row>
    <row r="7" spans="1:13" ht="18.75">
      <c r="A7" s="20" t="s">
        <v>0</v>
      </c>
      <c r="B7" s="337">
        <v>3.3</v>
      </c>
      <c r="C7" s="337">
        <v>4</v>
      </c>
      <c r="D7" s="337">
        <v>6</v>
      </c>
      <c r="E7" s="337">
        <v>7</v>
      </c>
      <c r="F7" s="337">
        <v>9</v>
      </c>
      <c r="G7" s="337">
        <v>10</v>
      </c>
      <c r="H7" s="337">
        <v>12</v>
      </c>
      <c r="I7" s="337">
        <v>16</v>
      </c>
      <c r="J7" s="337">
        <v>18</v>
      </c>
      <c r="K7" s="337">
        <v>20</v>
      </c>
    </row>
    <row r="8" spans="1:13" ht="18.75">
      <c r="A8" s="20" t="s">
        <v>1</v>
      </c>
      <c r="B8" s="337">
        <v>3.3</v>
      </c>
      <c r="C8" s="337">
        <v>4</v>
      </c>
      <c r="D8" s="337">
        <v>6</v>
      </c>
      <c r="E8" s="337">
        <v>7</v>
      </c>
      <c r="F8" s="337">
        <v>9</v>
      </c>
      <c r="G8" s="337">
        <v>10</v>
      </c>
      <c r="H8" s="337">
        <v>12</v>
      </c>
      <c r="I8" s="337">
        <v>16</v>
      </c>
      <c r="J8" s="337">
        <v>18</v>
      </c>
      <c r="K8" s="337">
        <v>20</v>
      </c>
    </row>
    <row r="9" spans="1:13" ht="18.75">
      <c r="A9" s="20" t="s">
        <v>2</v>
      </c>
      <c r="B9" s="337">
        <v>3.3</v>
      </c>
      <c r="C9" s="337">
        <v>4</v>
      </c>
      <c r="D9" s="337">
        <v>6</v>
      </c>
      <c r="E9" s="337">
        <v>7</v>
      </c>
      <c r="F9" s="337">
        <v>9</v>
      </c>
      <c r="G9" s="337">
        <v>10</v>
      </c>
      <c r="H9" s="337">
        <v>12</v>
      </c>
      <c r="I9" s="337">
        <v>16</v>
      </c>
      <c r="J9" s="337">
        <v>18</v>
      </c>
      <c r="K9" s="337">
        <v>20</v>
      </c>
    </row>
    <row r="10" spans="1:13" ht="18.75">
      <c r="A10" s="20" t="s">
        <v>3</v>
      </c>
      <c r="B10" s="337">
        <v>3.3</v>
      </c>
      <c r="C10" s="337">
        <v>4</v>
      </c>
      <c r="D10" s="337">
        <v>6</v>
      </c>
      <c r="E10" s="337">
        <v>7</v>
      </c>
      <c r="F10" s="337">
        <v>9</v>
      </c>
      <c r="G10" s="337">
        <v>10</v>
      </c>
      <c r="H10" s="337">
        <v>12</v>
      </c>
      <c r="I10" s="337">
        <v>16</v>
      </c>
      <c r="J10" s="337">
        <v>18</v>
      </c>
      <c r="K10" s="337">
        <v>20</v>
      </c>
    </row>
    <row r="11" spans="1:13" ht="18.75">
      <c r="A11" s="20" t="s">
        <v>4</v>
      </c>
      <c r="B11" s="337">
        <v>3.3</v>
      </c>
      <c r="C11" s="337">
        <v>4</v>
      </c>
      <c r="D11" s="337">
        <v>6</v>
      </c>
      <c r="E11" s="337">
        <v>7</v>
      </c>
      <c r="F11" s="337">
        <v>9</v>
      </c>
      <c r="G11" s="337">
        <v>10</v>
      </c>
      <c r="H11" s="337">
        <v>12</v>
      </c>
      <c r="I11" s="337">
        <v>16</v>
      </c>
      <c r="J11" s="337">
        <v>18</v>
      </c>
      <c r="K11" s="337">
        <v>20</v>
      </c>
    </row>
    <row r="12" spans="1:13" ht="18.75">
      <c r="A12" s="20" t="s">
        <v>5</v>
      </c>
      <c r="B12" s="337">
        <v>3.3</v>
      </c>
      <c r="C12" s="337">
        <v>4</v>
      </c>
      <c r="D12" s="337">
        <v>6</v>
      </c>
      <c r="E12" s="337">
        <v>7</v>
      </c>
      <c r="F12" s="337">
        <v>9</v>
      </c>
      <c r="G12" s="337">
        <v>10</v>
      </c>
      <c r="H12" s="337">
        <v>12</v>
      </c>
      <c r="I12" s="337">
        <v>16</v>
      </c>
      <c r="J12" s="337">
        <v>18</v>
      </c>
      <c r="K12" s="337">
        <v>20</v>
      </c>
    </row>
    <row r="13" spans="1:13" ht="18.75">
      <c r="A13" s="20" t="s">
        <v>6</v>
      </c>
      <c r="B13" s="337">
        <v>3.3</v>
      </c>
      <c r="C13" s="337">
        <v>4</v>
      </c>
      <c r="D13" s="337">
        <v>6</v>
      </c>
      <c r="E13" s="337">
        <v>7</v>
      </c>
      <c r="F13" s="337">
        <v>9</v>
      </c>
      <c r="G13" s="337">
        <v>10</v>
      </c>
      <c r="H13" s="337">
        <v>12</v>
      </c>
      <c r="I13" s="337">
        <v>16</v>
      </c>
      <c r="J13" s="337">
        <v>18</v>
      </c>
      <c r="K13" s="337">
        <v>20</v>
      </c>
    </row>
    <row r="14" spans="1:13" ht="18.75">
      <c r="A14" s="20" t="s">
        <v>8</v>
      </c>
      <c r="B14" s="337">
        <v>3.3</v>
      </c>
      <c r="C14" s="337">
        <v>4</v>
      </c>
      <c r="D14" s="337">
        <v>6</v>
      </c>
      <c r="E14" s="337">
        <v>7</v>
      </c>
      <c r="F14" s="337">
        <v>9</v>
      </c>
      <c r="G14" s="337">
        <v>10</v>
      </c>
      <c r="H14" s="337">
        <v>12</v>
      </c>
      <c r="I14" s="337">
        <v>16</v>
      </c>
      <c r="J14" s="337">
        <v>18</v>
      </c>
      <c r="K14" s="337">
        <v>20</v>
      </c>
    </row>
    <row r="15" spans="1:13" ht="18.75">
      <c r="A15" s="18" t="s">
        <v>9</v>
      </c>
      <c r="B15" s="337">
        <v>3.3</v>
      </c>
      <c r="C15" s="337">
        <v>4</v>
      </c>
      <c r="D15" s="337">
        <v>6</v>
      </c>
      <c r="E15" s="337">
        <v>7</v>
      </c>
      <c r="F15" s="337">
        <v>9</v>
      </c>
      <c r="G15" s="337">
        <v>10</v>
      </c>
      <c r="H15" s="337">
        <v>12</v>
      </c>
      <c r="I15" s="337">
        <v>16</v>
      </c>
      <c r="J15" s="337">
        <v>18</v>
      </c>
      <c r="K15" s="337">
        <v>20</v>
      </c>
    </row>
    <row r="16" spans="1:13" ht="18.75">
      <c r="A16" s="18" t="s">
        <v>10</v>
      </c>
      <c r="B16" s="337">
        <v>3.3</v>
      </c>
      <c r="C16" s="337">
        <v>4</v>
      </c>
      <c r="D16" s="337">
        <v>6</v>
      </c>
      <c r="E16" s="337">
        <v>7</v>
      </c>
      <c r="F16" s="337">
        <v>9</v>
      </c>
      <c r="G16" s="337">
        <v>10</v>
      </c>
      <c r="H16" s="337">
        <v>12</v>
      </c>
      <c r="I16" s="337">
        <v>16</v>
      </c>
      <c r="J16" s="337">
        <v>18</v>
      </c>
      <c r="K16" s="337">
        <v>20</v>
      </c>
    </row>
    <row r="17" spans="1:16" ht="18.75">
      <c r="A17" s="18" t="s">
        <v>11</v>
      </c>
      <c r="B17" s="337">
        <v>3.3</v>
      </c>
      <c r="C17" s="337">
        <v>4</v>
      </c>
      <c r="D17" s="337">
        <v>6</v>
      </c>
      <c r="E17" s="337">
        <v>7</v>
      </c>
      <c r="F17" s="337">
        <v>9</v>
      </c>
      <c r="G17" s="337">
        <v>10</v>
      </c>
      <c r="H17" s="337">
        <v>12</v>
      </c>
      <c r="I17" s="337">
        <v>16</v>
      </c>
      <c r="J17" s="337">
        <v>18</v>
      </c>
      <c r="K17" s="337">
        <v>20</v>
      </c>
    </row>
    <row r="18" spans="1:16" ht="18.75">
      <c r="A18" s="18" t="s">
        <v>13</v>
      </c>
      <c r="B18" s="337">
        <v>3.3</v>
      </c>
      <c r="C18" s="337">
        <v>4</v>
      </c>
      <c r="D18" s="337">
        <v>6</v>
      </c>
      <c r="E18" s="337">
        <v>7</v>
      </c>
      <c r="F18" s="337">
        <v>9</v>
      </c>
      <c r="G18" s="337">
        <v>10</v>
      </c>
      <c r="H18" s="337">
        <v>12</v>
      </c>
      <c r="I18" s="337">
        <v>16</v>
      </c>
      <c r="J18" s="337">
        <v>18</v>
      </c>
      <c r="K18" s="337">
        <v>20</v>
      </c>
    </row>
    <row r="19" spans="1:16" ht="18.75">
      <c r="A19" s="18" t="s">
        <v>14</v>
      </c>
      <c r="B19" s="337">
        <v>3.3</v>
      </c>
      <c r="C19" s="337">
        <v>4</v>
      </c>
      <c r="D19" s="337">
        <v>6</v>
      </c>
      <c r="E19" s="337">
        <v>7</v>
      </c>
      <c r="F19" s="337">
        <v>9</v>
      </c>
      <c r="G19" s="337">
        <v>10</v>
      </c>
      <c r="H19" s="337">
        <v>12</v>
      </c>
      <c r="I19" s="337">
        <v>16</v>
      </c>
      <c r="J19" s="337">
        <v>18</v>
      </c>
      <c r="K19" s="337">
        <v>20</v>
      </c>
    </row>
    <row r="20" spans="1:16" ht="18.75">
      <c r="A20" s="18" t="s">
        <v>15</v>
      </c>
      <c r="B20" s="337">
        <v>3.3</v>
      </c>
      <c r="C20" s="337">
        <v>4</v>
      </c>
      <c r="D20" s="337">
        <v>6</v>
      </c>
      <c r="E20" s="337">
        <v>7</v>
      </c>
      <c r="F20" s="337">
        <v>9</v>
      </c>
      <c r="G20" s="337">
        <v>10</v>
      </c>
      <c r="H20" s="337">
        <v>12</v>
      </c>
      <c r="I20" s="337">
        <v>16</v>
      </c>
      <c r="J20" s="337">
        <v>18</v>
      </c>
      <c r="K20" s="337">
        <v>20</v>
      </c>
    </row>
    <row r="21" spans="1:16" ht="18.75">
      <c r="A21" s="20" t="s">
        <v>16</v>
      </c>
      <c r="B21" s="337">
        <v>3.3</v>
      </c>
      <c r="C21" s="337">
        <v>4</v>
      </c>
      <c r="D21" s="337">
        <v>6</v>
      </c>
      <c r="E21" s="337">
        <v>7</v>
      </c>
      <c r="F21" s="337">
        <v>9</v>
      </c>
      <c r="G21" s="337">
        <v>10</v>
      </c>
      <c r="H21" s="337">
        <v>12</v>
      </c>
      <c r="I21" s="337">
        <v>16</v>
      </c>
      <c r="J21" s="337">
        <v>18</v>
      </c>
      <c r="K21" s="337">
        <v>20</v>
      </c>
    </row>
    <row r="22" spans="1:16" ht="18.75">
      <c r="A22" s="20" t="s">
        <v>17</v>
      </c>
      <c r="B22" s="337">
        <v>3.3</v>
      </c>
      <c r="C22" s="337">
        <v>4</v>
      </c>
      <c r="D22" s="337">
        <v>6</v>
      </c>
      <c r="E22" s="337">
        <v>7</v>
      </c>
      <c r="F22" s="337">
        <v>9</v>
      </c>
      <c r="G22" s="337">
        <v>10</v>
      </c>
      <c r="H22" s="337">
        <v>12</v>
      </c>
      <c r="I22" s="337">
        <v>16</v>
      </c>
      <c r="J22" s="337">
        <v>18</v>
      </c>
      <c r="K22" s="337">
        <v>20</v>
      </c>
    </row>
    <row r="23" spans="1:16" ht="18.75">
      <c r="A23" s="20" t="s">
        <v>19</v>
      </c>
      <c r="B23" s="337">
        <v>3.3</v>
      </c>
      <c r="C23" s="337">
        <v>4</v>
      </c>
      <c r="D23" s="337">
        <v>6</v>
      </c>
      <c r="E23" s="337">
        <v>7</v>
      </c>
      <c r="F23" s="337">
        <v>9</v>
      </c>
      <c r="G23" s="337">
        <v>10</v>
      </c>
      <c r="H23" s="337">
        <v>12</v>
      </c>
      <c r="I23" s="337">
        <v>16</v>
      </c>
      <c r="J23" s="337">
        <v>18</v>
      </c>
      <c r="K23" s="337">
        <v>20</v>
      </c>
    </row>
    <row r="24" spans="1:16" ht="18.75">
      <c r="A24" s="20" t="s">
        <v>7</v>
      </c>
      <c r="B24" s="337">
        <v>3.3</v>
      </c>
      <c r="C24" s="337">
        <v>4</v>
      </c>
      <c r="D24" s="337">
        <v>6</v>
      </c>
      <c r="E24" s="337">
        <v>7</v>
      </c>
      <c r="F24" s="337">
        <v>9</v>
      </c>
      <c r="G24" s="337">
        <v>10</v>
      </c>
      <c r="H24" s="337">
        <v>12</v>
      </c>
      <c r="I24" s="337">
        <v>16</v>
      </c>
      <c r="J24" s="337">
        <v>18</v>
      </c>
      <c r="K24" s="337">
        <v>20</v>
      </c>
    </row>
    <row r="25" spans="1:16" ht="18.75">
      <c r="A25" s="20" t="s">
        <v>20</v>
      </c>
      <c r="B25" s="337">
        <v>3.3</v>
      </c>
      <c r="C25" s="337">
        <v>4</v>
      </c>
      <c r="D25" s="337">
        <v>6</v>
      </c>
      <c r="E25" s="337">
        <v>7</v>
      </c>
      <c r="F25" s="337">
        <v>9</v>
      </c>
      <c r="G25" s="337">
        <v>10</v>
      </c>
      <c r="H25" s="337">
        <v>12</v>
      </c>
      <c r="I25" s="337">
        <v>16</v>
      </c>
      <c r="J25" s="337">
        <v>18</v>
      </c>
      <c r="K25" s="337">
        <v>20</v>
      </c>
    </row>
    <row r="26" spans="1:16" ht="18.75">
      <c r="A26" s="20" t="s">
        <v>18</v>
      </c>
      <c r="B26" s="337">
        <v>3.3</v>
      </c>
      <c r="C26" s="337">
        <v>4</v>
      </c>
      <c r="D26" s="337">
        <v>6</v>
      </c>
      <c r="E26" s="337">
        <v>7</v>
      </c>
      <c r="F26" s="337">
        <v>9</v>
      </c>
      <c r="G26" s="337">
        <v>10</v>
      </c>
      <c r="H26" s="337">
        <v>12</v>
      </c>
      <c r="I26" s="337">
        <v>16</v>
      </c>
      <c r="J26" s="337">
        <v>18</v>
      </c>
      <c r="K26" s="337">
        <v>20</v>
      </c>
    </row>
    <row r="27" spans="1:16" ht="18.75">
      <c r="A27" s="20" t="s">
        <v>12</v>
      </c>
      <c r="B27" s="337">
        <v>3.3</v>
      </c>
      <c r="C27" s="337">
        <v>4</v>
      </c>
      <c r="D27" s="337">
        <v>6</v>
      </c>
      <c r="E27" s="337">
        <v>7</v>
      </c>
      <c r="F27" s="337">
        <v>9</v>
      </c>
      <c r="G27" s="337">
        <v>10</v>
      </c>
      <c r="H27" s="337">
        <v>12</v>
      </c>
      <c r="I27" s="337">
        <v>16</v>
      </c>
      <c r="J27" s="337">
        <v>18</v>
      </c>
      <c r="K27" s="337">
        <v>20</v>
      </c>
    </row>
    <row r="28" spans="1:16" ht="18.75">
      <c r="A28" s="20" t="s">
        <v>113</v>
      </c>
      <c r="B28" s="337">
        <v>3.3</v>
      </c>
      <c r="C28" s="337">
        <v>4</v>
      </c>
      <c r="D28" s="337">
        <v>6</v>
      </c>
      <c r="E28" s="337">
        <v>7</v>
      </c>
      <c r="F28" s="337">
        <v>9</v>
      </c>
      <c r="G28" s="337">
        <v>10</v>
      </c>
      <c r="H28" s="337">
        <v>12</v>
      </c>
      <c r="I28" s="337">
        <v>16</v>
      </c>
      <c r="J28" s="337">
        <v>18</v>
      </c>
      <c r="K28" s="337">
        <v>20</v>
      </c>
    </row>
    <row r="29" spans="1:16" ht="18.75">
      <c r="A29" s="20" t="s">
        <v>114</v>
      </c>
      <c r="B29" s="337">
        <v>3.3</v>
      </c>
      <c r="C29" s="337">
        <v>4</v>
      </c>
      <c r="D29" s="337">
        <v>6</v>
      </c>
      <c r="E29" s="337">
        <v>7</v>
      </c>
      <c r="F29" s="337">
        <v>9</v>
      </c>
      <c r="G29" s="337">
        <v>10</v>
      </c>
      <c r="H29" s="337">
        <v>12</v>
      </c>
      <c r="I29" s="337">
        <v>16</v>
      </c>
      <c r="J29" s="337">
        <v>18</v>
      </c>
      <c r="K29" s="337">
        <v>20</v>
      </c>
      <c r="P29" t="s">
        <v>368</v>
      </c>
    </row>
    <row r="30" spans="1:16" ht="18.75">
      <c r="A30" s="20" t="s">
        <v>115</v>
      </c>
      <c r="B30" s="337">
        <v>3.3</v>
      </c>
      <c r="C30" s="337">
        <v>4</v>
      </c>
      <c r="D30" s="337">
        <v>6</v>
      </c>
      <c r="E30" s="337">
        <v>7</v>
      </c>
      <c r="F30" s="337">
        <v>9</v>
      </c>
      <c r="G30" s="337">
        <v>10</v>
      </c>
      <c r="H30" s="337">
        <v>12</v>
      </c>
      <c r="I30" s="337">
        <v>16</v>
      </c>
      <c r="J30" s="337">
        <v>18</v>
      </c>
      <c r="K30" s="337">
        <v>20</v>
      </c>
    </row>
    <row r="31" spans="1:16" ht="18.75">
      <c r="A31" s="20" t="s">
        <v>116</v>
      </c>
      <c r="B31" s="337">
        <v>3.3</v>
      </c>
      <c r="C31" s="337">
        <v>4</v>
      </c>
      <c r="D31" s="337">
        <v>6</v>
      </c>
      <c r="E31" s="337">
        <v>7</v>
      </c>
      <c r="F31" s="337">
        <v>9</v>
      </c>
      <c r="G31" s="337">
        <v>10</v>
      </c>
      <c r="H31" s="337">
        <v>12</v>
      </c>
      <c r="I31" s="337">
        <v>16</v>
      </c>
      <c r="J31" s="337">
        <v>18</v>
      </c>
      <c r="K31" s="337">
        <v>20</v>
      </c>
    </row>
    <row r="32" spans="1:16" ht="18.75">
      <c r="A32" s="20" t="s">
        <v>117</v>
      </c>
      <c r="B32" s="337">
        <v>3.3</v>
      </c>
      <c r="C32" s="337">
        <v>4</v>
      </c>
      <c r="D32" s="337">
        <v>6</v>
      </c>
      <c r="E32" s="337">
        <v>7</v>
      </c>
      <c r="F32" s="337">
        <v>9</v>
      </c>
      <c r="G32" s="337">
        <v>10</v>
      </c>
      <c r="H32" s="337">
        <v>12</v>
      </c>
      <c r="I32" s="337">
        <v>16</v>
      </c>
      <c r="J32" s="337">
        <v>18</v>
      </c>
      <c r="K32" s="337">
        <v>20</v>
      </c>
    </row>
    <row r="33" spans="1:11" ht="18.75">
      <c r="A33" s="20" t="s">
        <v>118</v>
      </c>
      <c r="B33" s="337">
        <v>3.3</v>
      </c>
      <c r="C33" s="337">
        <v>4</v>
      </c>
      <c r="D33" s="337">
        <v>6</v>
      </c>
      <c r="E33" s="337">
        <v>7</v>
      </c>
      <c r="F33" s="337">
        <v>9</v>
      </c>
      <c r="G33" s="337">
        <v>10</v>
      </c>
      <c r="H33" s="337">
        <v>12</v>
      </c>
      <c r="I33" s="337">
        <v>16</v>
      </c>
      <c r="J33" s="337">
        <v>18</v>
      </c>
      <c r="K33" s="337">
        <v>20</v>
      </c>
    </row>
    <row r="34" spans="1:11" ht="45">
      <c r="A34" s="345" t="s">
        <v>365</v>
      </c>
      <c r="B34" s="270">
        <v>3.3</v>
      </c>
      <c r="C34" s="270">
        <v>4</v>
      </c>
      <c r="D34" s="270">
        <v>6</v>
      </c>
      <c r="E34" s="270">
        <v>7</v>
      </c>
      <c r="F34" s="270">
        <v>9</v>
      </c>
      <c r="G34" s="270">
        <v>10</v>
      </c>
      <c r="H34" s="270">
        <v>12</v>
      </c>
      <c r="I34" s="270">
        <v>16</v>
      </c>
      <c r="J34" s="270">
        <v>18</v>
      </c>
      <c r="K34" s="270">
        <v>20</v>
      </c>
    </row>
  </sheetData>
  <mergeCells count="5">
    <mergeCell ref="A4:A5"/>
    <mergeCell ref="B4:K4"/>
    <mergeCell ref="A2:M2"/>
    <mergeCell ref="A1:K1"/>
    <mergeCell ref="A3:K3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</sheetPr>
  <dimension ref="A1:O24"/>
  <sheetViews>
    <sheetView workbookViewId="0">
      <selection activeCell="K6" sqref="K6"/>
    </sheetView>
  </sheetViews>
  <sheetFormatPr defaultRowHeight="15"/>
  <cols>
    <col min="1" max="1" width="29" customWidth="1"/>
    <col min="2" max="2" width="11.140625" customWidth="1"/>
  </cols>
  <sheetData>
    <row r="1" spans="1:13" ht="15.75">
      <c r="A1" s="872" t="s">
        <v>325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464"/>
      <c r="M1" s="464"/>
    </row>
    <row r="2" spans="1:13" ht="15.75">
      <c r="A2" s="881" t="s">
        <v>326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</row>
    <row r="3" spans="1:13" ht="15.75">
      <c r="A3" s="882" t="s">
        <v>369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346"/>
      <c r="M3" s="346"/>
    </row>
    <row r="4" spans="1:13">
      <c r="A4" s="741" t="s">
        <v>316</v>
      </c>
      <c r="B4" s="742" t="s">
        <v>317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3">
      <c r="A5" s="741"/>
      <c r="B5" s="337">
        <v>2011</v>
      </c>
      <c r="C5" s="337">
        <v>2012</v>
      </c>
      <c r="D5" s="337">
        <v>2013</v>
      </c>
      <c r="E5" s="337">
        <v>2014</v>
      </c>
      <c r="F5" s="337">
        <v>2015</v>
      </c>
      <c r="G5" s="337">
        <v>2016</v>
      </c>
      <c r="H5" s="337">
        <v>2017</v>
      </c>
      <c r="I5" s="337">
        <v>2018</v>
      </c>
      <c r="J5" s="337">
        <v>2019</v>
      </c>
      <c r="K5" s="337">
        <v>2020</v>
      </c>
    </row>
    <row r="6" spans="1:13" ht="45">
      <c r="A6" s="345" t="s">
        <v>365</v>
      </c>
      <c r="B6" s="337">
        <v>1</v>
      </c>
      <c r="C6" s="337">
        <v>3.5</v>
      </c>
      <c r="D6" s="337">
        <v>5.5</v>
      </c>
      <c r="E6" s="337">
        <v>7.5</v>
      </c>
      <c r="F6" s="337">
        <v>9</v>
      </c>
      <c r="G6" s="337">
        <v>12</v>
      </c>
      <c r="H6" s="337">
        <v>15</v>
      </c>
      <c r="I6" s="337">
        <v>18.5</v>
      </c>
      <c r="J6" s="337">
        <v>21.5</v>
      </c>
      <c r="K6" s="337">
        <v>23</v>
      </c>
    </row>
    <row r="24" spans="15:15">
      <c r="O24" s="347"/>
    </row>
  </sheetData>
  <mergeCells count="5">
    <mergeCell ref="A4:A5"/>
    <mergeCell ref="B4:K4"/>
    <mergeCell ref="A2:M2"/>
    <mergeCell ref="A3:K3"/>
    <mergeCell ref="A1:K1"/>
  </mergeCells>
  <pageMargins left="0.7" right="0.7" top="0.75" bottom="0.75" header="0.3" footer="0.3"/>
  <pageSetup paperSize="9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workbookViewId="0">
      <selection activeCell="K34" sqref="K34"/>
    </sheetView>
  </sheetViews>
  <sheetFormatPr defaultRowHeight="15"/>
  <cols>
    <col min="1" max="1" width="25.42578125" customWidth="1"/>
  </cols>
  <sheetData>
    <row r="1" spans="1:11" ht="15.75">
      <c r="A1" s="872" t="s">
        <v>325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ht="15.75">
      <c r="A2" s="280" t="s">
        <v>326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>
      <c r="A3" s="882" t="s">
        <v>418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</row>
    <row r="4" spans="1:11" ht="15.75" customHeight="1">
      <c r="A4" s="741" t="s">
        <v>316</v>
      </c>
      <c r="B4" s="742" t="s">
        <v>317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1">
      <c r="A5" s="741"/>
      <c r="B5" s="265">
        <v>2011</v>
      </c>
      <c r="C5" s="265">
        <v>2012</v>
      </c>
      <c r="D5" s="265">
        <v>2013</v>
      </c>
      <c r="E5" s="265">
        <v>2014</v>
      </c>
      <c r="F5" s="265">
        <v>2015</v>
      </c>
      <c r="G5" s="265">
        <v>2016</v>
      </c>
      <c r="H5" s="265">
        <v>2017</v>
      </c>
      <c r="I5" s="265">
        <v>2018</v>
      </c>
      <c r="J5" s="265">
        <v>2019</v>
      </c>
      <c r="K5" s="265">
        <v>2020</v>
      </c>
    </row>
    <row r="6" spans="1:11">
      <c r="A6" s="270">
        <v>1</v>
      </c>
      <c r="B6" s="270">
        <v>4</v>
      </c>
      <c r="C6" s="270">
        <v>5</v>
      </c>
      <c r="D6" s="270">
        <v>6</v>
      </c>
      <c r="E6" s="270">
        <v>7</v>
      </c>
      <c r="F6" s="270">
        <v>8</v>
      </c>
      <c r="G6" s="270">
        <v>9</v>
      </c>
      <c r="H6" s="270">
        <v>10</v>
      </c>
      <c r="I6" s="270">
        <v>11</v>
      </c>
      <c r="J6" s="270">
        <v>12</v>
      </c>
      <c r="K6" s="270">
        <v>13</v>
      </c>
    </row>
    <row r="7" spans="1:11" ht="15.75">
      <c r="A7" s="258" t="s">
        <v>0</v>
      </c>
      <c r="B7" s="412"/>
      <c r="C7" s="412"/>
      <c r="D7" s="412">
        <v>71</v>
      </c>
      <c r="E7" s="412">
        <v>72</v>
      </c>
      <c r="F7" s="412">
        <v>74</v>
      </c>
      <c r="G7" s="412">
        <v>75</v>
      </c>
      <c r="H7" s="10">
        <v>76</v>
      </c>
      <c r="I7" s="10">
        <v>80</v>
      </c>
      <c r="J7" s="10">
        <v>82</v>
      </c>
      <c r="K7" s="10">
        <v>85</v>
      </c>
    </row>
    <row r="8" spans="1:11" ht="15.75">
      <c r="A8" s="258" t="s">
        <v>1</v>
      </c>
      <c r="B8" s="412"/>
      <c r="C8" s="412"/>
      <c r="D8" s="412">
        <v>71</v>
      </c>
      <c r="E8" s="412">
        <v>72</v>
      </c>
      <c r="F8" s="412">
        <v>74</v>
      </c>
      <c r="G8" s="412">
        <v>75</v>
      </c>
      <c r="H8" s="10">
        <v>76</v>
      </c>
      <c r="I8" s="10">
        <v>80</v>
      </c>
      <c r="J8" s="10">
        <v>82</v>
      </c>
      <c r="K8" s="10">
        <v>85</v>
      </c>
    </row>
    <row r="9" spans="1:11" ht="15.75">
      <c r="A9" s="258" t="s">
        <v>2</v>
      </c>
      <c r="B9" s="412"/>
      <c r="C9" s="412"/>
      <c r="D9" s="412">
        <v>71</v>
      </c>
      <c r="E9" s="412">
        <v>72</v>
      </c>
      <c r="F9" s="412">
        <v>74</v>
      </c>
      <c r="G9" s="412">
        <v>75</v>
      </c>
      <c r="H9" s="10">
        <v>76</v>
      </c>
      <c r="I9" s="10">
        <v>80</v>
      </c>
      <c r="J9" s="10">
        <v>82</v>
      </c>
      <c r="K9" s="10">
        <v>85</v>
      </c>
    </row>
    <row r="10" spans="1:11" ht="15.75">
      <c r="A10" s="258" t="s">
        <v>3</v>
      </c>
      <c r="B10" s="412"/>
      <c r="C10" s="412"/>
      <c r="D10" s="412">
        <v>71</v>
      </c>
      <c r="E10" s="412">
        <v>72</v>
      </c>
      <c r="F10" s="412">
        <v>74</v>
      </c>
      <c r="G10" s="412">
        <v>75</v>
      </c>
      <c r="H10" s="10">
        <v>76</v>
      </c>
      <c r="I10" s="10">
        <v>80</v>
      </c>
      <c r="J10" s="10">
        <v>82</v>
      </c>
      <c r="K10" s="10">
        <v>85</v>
      </c>
    </row>
    <row r="11" spans="1:11" ht="15.75">
      <c r="A11" s="258" t="s">
        <v>4</v>
      </c>
      <c r="B11" s="412"/>
      <c r="C11" s="412"/>
      <c r="D11" s="412">
        <v>71</v>
      </c>
      <c r="E11" s="412">
        <v>72</v>
      </c>
      <c r="F11" s="412">
        <v>74</v>
      </c>
      <c r="G11" s="412">
        <v>75</v>
      </c>
      <c r="H11" s="10">
        <v>76</v>
      </c>
      <c r="I11" s="10">
        <v>80</v>
      </c>
      <c r="J11" s="10">
        <v>82</v>
      </c>
      <c r="K11" s="10">
        <v>85</v>
      </c>
    </row>
    <row r="12" spans="1:11" ht="15.75">
      <c r="A12" s="258" t="s">
        <v>5</v>
      </c>
      <c r="B12" s="412"/>
      <c r="C12" s="412"/>
      <c r="D12" s="412">
        <v>71</v>
      </c>
      <c r="E12" s="412">
        <v>72</v>
      </c>
      <c r="F12" s="412">
        <v>74</v>
      </c>
      <c r="G12" s="412">
        <v>75</v>
      </c>
      <c r="H12" s="10">
        <v>76</v>
      </c>
      <c r="I12" s="10">
        <v>80</v>
      </c>
      <c r="J12" s="10">
        <v>82</v>
      </c>
      <c r="K12" s="10">
        <v>85</v>
      </c>
    </row>
    <row r="13" spans="1:11" ht="15.75">
      <c r="A13" s="258" t="s">
        <v>6</v>
      </c>
      <c r="B13" s="412"/>
      <c r="C13" s="412"/>
      <c r="D13" s="412">
        <v>71</v>
      </c>
      <c r="E13" s="412">
        <v>72</v>
      </c>
      <c r="F13" s="412">
        <v>74</v>
      </c>
      <c r="G13" s="412">
        <v>75</v>
      </c>
      <c r="H13" s="10">
        <v>76</v>
      </c>
      <c r="I13" s="10">
        <v>80</v>
      </c>
      <c r="J13" s="10">
        <v>82</v>
      </c>
      <c r="K13" s="10">
        <v>85</v>
      </c>
    </row>
    <row r="14" spans="1:11" ht="15.75">
      <c r="A14" s="258" t="s">
        <v>7</v>
      </c>
      <c r="B14" s="412"/>
      <c r="C14" s="412"/>
      <c r="D14" s="412">
        <v>71</v>
      </c>
      <c r="E14" s="412">
        <v>72</v>
      </c>
      <c r="F14" s="412">
        <v>74</v>
      </c>
      <c r="G14" s="412">
        <v>75</v>
      </c>
      <c r="H14" s="10">
        <v>76</v>
      </c>
      <c r="I14" s="10">
        <v>80</v>
      </c>
      <c r="J14" s="10">
        <v>82</v>
      </c>
      <c r="K14" s="10">
        <v>85</v>
      </c>
    </row>
    <row r="15" spans="1:11" ht="15.75">
      <c r="A15" s="258" t="s">
        <v>8</v>
      </c>
      <c r="B15" s="412"/>
      <c r="C15" s="412"/>
      <c r="D15" s="412">
        <v>71</v>
      </c>
      <c r="E15" s="412">
        <v>72</v>
      </c>
      <c r="F15" s="412">
        <v>74</v>
      </c>
      <c r="G15" s="412">
        <v>75</v>
      </c>
      <c r="H15" s="10">
        <v>76</v>
      </c>
      <c r="I15" s="10">
        <v>80</v>
      </c>
      <c r="J15" s="10">
        <v>82</v>
      </c>
      <c r="K15" s="10">
        <v>85</v>
      </c>
    </row>
    <row r="16" spans="1:11" ht="15.75">
      <c r="A16" s="258" t="s">
        <v>9</v>
      </c>
      <c r="B16" s="412"/>
      <c r="C16" s="412"/>
      <c r="D16" s="412">
        <v>71</v>
      </c>
      <c r="E16" s="412">
        <v>72</v>
      </c>
      <c r="F16" s="412">
        <v>74</v>
      </c>
      <c r="G16" s="412">
        <v>75</v>
      </c>
      <c r="H16" s="10">
        <v>76</v>
      </c>
      <c r="I16" s="10">
        <v>80</v>
      </c>
      <c r="J16" s="10">
        <v>82</v>
      </c>
      <c r="K16" s="10">
        <v>85</v>
      </c>
    </row>
    <row r="17" spans="1:11" ht="15.75">
      <c r="A17" s="258" t="s">
        <v>10</v>
      </c>
      <c r="B17" s="412"/>
      <c r="C17" s="412"/>
      <c r="D17" s="412">
        <v>71</v>
      </c>
      <c r="E17" s="412">
        <v>72</v>
      </c>
      <c r="F17" s="412">
        <v>74</v>
      </c>
      <c r="G17" s="412">
        <v>75</v>
      </c>
      <c r="H17" s="10">
        <v>76</v>
      </c>
      <c r="I17" s="10">
        <v>80</v>
      </c>
      <c r="J17" s="10">
        <v>82</v>
      </c>
      <c r="K17" s="10">
        <v>85</v>
      </c>
    </row>
    <row r="18" spans="1:11" ht="15.75">
      <c r="A18" s="258" t="s">
        <v>11</v>
      </c>
      <c r="B18" s="412"/>
      <c r="C18" s="412"/>
      <c r="D18" s="412">
        <v>71</v>
      </c>
      <c r="E18" s="412">
        <v>72</v>
      </c>
      <c r="F18" s="412">
        <v>74</v>
      </c>
      <c r="G18" s="412">
        <v>75</v>
      </c>
      <c r="H18" s="10">
        <v>76</v>
      </c>
      <c r="I18" s="10">
        <v>80</v>
      </c>
      <c r="J18" s="10">
        <v>82</v>
      </c>
      <c r="K18" s="10">
        <v>85</v>
      </c>
    </row>
    <row r="19" spans="1:11" ht="15.75">
      <c r="A19" s="258" t="s">
        <v>12</v>
      </c>
      <c r="B19" s="412"/>
      <c r="C19" s="412"/>
      <c r="D19" s="412">
        <v>71</v>
      </c>
      <c r="E19" s="412">
        <v>72</v>
      </c>
      <c r="F19" s="412">
        <v>74</v>
      </c>
      <c r="G19" s="412">
        <v>75</v>
      </c>
      <c r="H19" s="10">
        <v>76</v>
      </c>
      <c r="I19" s="10">
        <v>80</v>
      </c>
      <c r="J19" s="10">
        <v>82</v>
      </c>
      <c r="K19" s="10">
        <v>85</v>
      </c>
    </row>
    <row r="20" spans="1:11" ht="15.75">
      <c r="A20" s="258" t="s">
        <v>299</v>
      </c>
      <c r="B20" s="412"/>
      <c r="C20" s="412"/>
      <c r="D20" s="412">
        <v>71</v>
      </c>
      <c r="E20" s="412">
        <v>72</v>
      </c>
      <c r="F20" s="412">
        <v>74</v>
      </c>
      <c r="G20" s="412">
        <v>75</v>
      </c>
      <c r="H20" s="10">
        <v>76</v>
      </c>
      <c r="I20" s="10">
        <v>80</v>
      </c>
      <c r="J20" s="10">
        <v>82</v>
      </c>
      <c r="K20" s="10">
        <v>85</v>
      </c>
    </row>
    <row r="21" spans="1:11" ht="15.75">
      <c r="A21" s="258" t="s">
        <v>14</v>
      </c>
      <c r="B21" s="412"/>
      <c r="C21" s="412"/>
      <c r="D21" s="412">
        <v>71</v>
      </c>
      <c r="E21" s="412">
        <v>72</v>
      </c>
      <c r="F21" s="412">
        <v>74</v>
      </c>
      <c r="G21" s="412">
        <v>75</v>
      </c>
      <c r="H21" s="10">
        <v>76</v>
      </c>
      <c r="I21" s="10">
        <v>80</v>
      </c>
      <c r="J21" s="10">
        <v>82</v>
      </c>
      <c r="K21" s="10">
        <v>85</v>
      </c>
    </row>
    <row r="22" spans="1:11" ht="15.75">
      <c r="A22" s="258" t="s">
        <v>15</v>
      </c>
      <c r="B22" s="412"/>
      <c r="C22" s="412"/>
      <c r="D22" s="412">
        <v>71</v>
      </c>
      <c r="E22" s="412">
        <v>72</v>
      </c>
      <c r="F22" s="412">
        <v>74</v>
      </c>
      <c r="G22" s="412">
        <v>75</v>
      </c>
      <c r="H22" s="10">
        <v>76</v>
      </c>
      <c r="I22" s="10">
        <v>80</v>
      </c>
      <c r="J22" s="10">
        <v>82</v>
      </c>
      <c r="K22" s="10">
        <v>85</v>
      </c>
    </row>
    <row r="23" spans="1:11" ht="15.75">
      <c r="A23" s="258" t="s">
        <v>172</v>
      </c>
      <c r="B23" s="412"/>
      <c r="C23" s="412"/>
      <c r="D23" s="412">
        <v>71</v>
      </c>
      <c r="E23" s="412">
        <v>72</v>
      </c>
      <c r="F23" s="412">
        <v>74</v>
      </c>
      <c r="G23" s="412">
        <v>75</v>
      </c>
      <c r="H23" s="10">
        <v>76</v>
      </c>
      <c r="I23" s="10">
        <v>80</v>
      </c>
      <c r="J23" s="10">
        <v>82</v>
      </c>
      <c r="K23" s="10">
        <v>85</v>
      </c>
    </row>
    <row r="24" spans="1:11" ht="15.75">
      <c r="A24" s="258" t="s">
        <v>17</v>
      </c>
      <c r="B24" s="412"/>
      <c r="C24" s="412"/>
      <c r="D24" s="412">
        <v>71</v>
      </c>
      <c r="E24" s="412">
        <v>72</v>
      </c>
      <c r="F24" s="412">
        <v>74</v>
      </c>
      <c r="G24" s="412">
        <v>75</v>
      </c>
      <c r="H24" s="10">
        <v>76</v>
      </c>
      <c r="I24" s="10">
        <v>80</v>
      </c>
      <c r="J24" s="10">
        <v>82</v>
      </c>
      <c r="K24" s="10">
        <v>85</v>
      </c>
    </row>
    <row r="25" spans="1:11" ht="15.75">
      <c r="A25" s="258" t="s">
        <v>18</v>
      </c>
      <c r="B25" s="412"/>
      <c r="C25" s="412"/>
      <c r="D25" s="412">
        <v>71</v>
      </c>
      <c r="E25" s="412">
        <v>72</v>
      </c>
      <c r="F25" s="412">
        <v>74</v>
      </c>
      <c r="G25" s="412">
        <v>75</v>
      </c>
      <c r="H25" s="10">
        <v>76</v>
      </c>
      <c r="I25" s="10">
        <v>80</v>
      </c>
      <c r="J25" s="10">
        <v>82</v>
      </c>
      <c r="K25" s="10">
        <v>85</v>
      </c>
    </row>
    <row r="26" spans="1:11" ht="15.75">
      <c r="A26" s="258" t="s">
        <v>19</v>
      </c>
      <c r="B26" s="412"/>
      <c r="C26" s="412"/>
      <c r="D26" s="412">
        <v>71</v>
      </c>
      <c r="E26" s="412">
        <v>72</v>
      </c>
      <c r="F26" s="412">
        <v>74</v>
      </c>
      <c r="G26" s="412">
        <v>75</v>
      </c>
      <c r="H26" s="10">
        <v>76</v>
      </c>
      <c r="I26" s="10">
        <v>80</v>
      </c>
      <c r="J26" s="10">
        <v>82</v>
      </c>
      <c r="K26" s="10">
        <v>85</v>
      </c>
    </row>
    <row r="27" spans="1:11" ht="15.75">
      <c r="A27" s="258" t="s">
        <v>20</v>
      </c>
      <c r="B27" s="412"/>
      <c r="C27" s="412"/>
      <c r="D27" s="412">
        <v>71</v>
      </c>
      <c r="E27" s="412">
        <v>72</v>
      </c>
      <c r="F27" s="412">
        <v>74</v>
      </c>
      <c r="G27" s="412">
        <v>75</v>
      </c>
      <c r="H27" s="10">
        <v>76</v>
      </c>
      <c r="I27" s="10">
        <v>80</v>
      </c>
      <c r="J27" s="10">
        <v>82</v>
      </c>
      <c r="K27" s="10">
        <v>85</v>
      </c>
    </row>
    <row r="28" spans="1:11" ht="15.75">
      <c r="A28" s="258" t="s">
        <v>22</v>
      </c>
      <c r="B28" s="412"/>
      <c r="C28" s="412"/>
      <c r="D28" s="412">
        <v>71</v>
      </c>
      <c r="E28" s="412">
        <v>72</v>
      </c>
      <c r="F28" s="412">
        <v>74</v>
      </c>
      <c r="G28" s="412">
        <v>75</v>
      </c>
      <c r="H28" s="10">
        <v>76</v>
      </c>
      <c r="I28" s="10">
        <v>80</v>
      </c>
      <c r="J28" s="10">
        <v>82</v>
      </c>
      <c r="K28" s="10">
        <v>85</v>
      </c>
    </row>
    <row r="29" spans="1:11" ht="15.75">
      <c r="A29" s="258" t="s">
        <v>23</v>
      </c>
      <c r="B29" s="412"/>
      <c r="C29" s="412"/>
      <c r="D29" s="412">
        <v>71</v>
      </c>
      <c r="E29" s="412">
        <v>72</v>
      </c>
      <c r="F29" s="412">
        <v>74</v>
      </c>
      <c r="G29" s="412">
        <v>75</v>
      </c>
      <c r="H29" s="10">
        <v>76</v>
      </c>
      <c r="I29" s="10">
        <v>80</v>
      </c>
      <c r="J29" s="10">
        <v>82</v>
      </c>
      <c r="K29" s="10">
        <v>85</v>
      </c>
    </row>
    <row r="30" spans="1:11" ht="15.75">
      <c r="A30" s="258" t="s">
        <v>24</v>
      </c>
      <c r="B30" s="412"/>
      <c r="C30" s="412"/>
      <c r="D30" s="412">
        <v>71</v>
      </c>
      <c r="E30" s="412">
        <v>72</v>
      </c>
      <c r="F30" s="412">
        <v>74</v>
      </c>
      <c r="G30" s="412">
        <v>75</v>
      </c>
      <c r="H30" s="10">
        <v>76</v>
      </c>
      <c r="I30" s="10">
        <v>80</v>
      </c>
      <c r="J30" s="10">
        <v>82</v>
      </c>
      <c r="K30" s="10">
        <v>85</v>
      </c>
    </row>
    <row r="31" spans="1:11" ht="15.75">
      <c r="A31" s="258" t="s">
        <v>25</v>
      </c>
      <c r="B31" s="412"/>
      <c r="C31" s="412"/>
      <c r="D31" s="412">
        <v>71</v>
      </c>
      <c r="E31" s="412">
        <v>72</v>
      </c>
      <c r="F31" s="412">
        <v>74</v>
      </c>
      <c r="G31" s="412">
        <v>75</v>
      </c>
      <c r="H31" s="10">
        <v>76</v>
      </c>
      <c r="I31" s="10">
        <v>80</v>
      </c>
      <c r="J31" s="10">
        <v>82</v>
      </c>
      <c r="K31" s="10">
        <v>85</v>
      </c>
    </row>
    <row r="32" spans="1:11" ht="15.75">
      <c r="A32" s="258" t="s">
        <v>26</v>
      </c>
      <c r="B32" s="412"/>
      <c r="C32" s="412"/>
      <c r="D32" s="412">
        <v>71</v>
      </c>
      <c r="E32" s="412">
        <v>72</v>
      </c>
      <c r="F32" s="412">
        <v>74</v>
      </c>
      <c r="G32" s="412">
        <v>75</v>
      </c>
      <c r="H32" s="10">
        <v>76</v>
      </c>
      <c r="I32" s="10">
        <v>80</v>
      </c>
      <c r="J32" s="10">
        <v>82</v>
      </c>
      <c r="K32" s="10">
        <v>85</v>
      </c>
    </row>
    <row r="33" spans="1:11" ht="15.75">
      <c r="A33" s="258" t="s">
        <v>27</v>
      </c>
      <c r="B33" s="412"/>
      <c r="C33" s="412"/>
      <c r="D33" s="412">
        <v>71</v>
      </c>
      <c r="E33" s="412">
        <v>72</v>
      </c>
      <c r="F33" s="412">
        <v>74</v>
      </c>
      <c r="G33" s="412">
        <v>75</v>
      </c>
      <c r="H33" s="10">
        <v>76</v>
      </c>
      <c r="I33" s="10">
        <v>80</v>
      </c>
      <c r="J33" s="10">
        <v>82</v>
      </c>
      <c r="K33" s="10">
        <v>85</v>
      </c>
    </row>
    <row r="34" spans="1:11" ht="47.25">
      <c r="A34" s="275" t="s">
        <v>365</v>
      </c>
      <c r="B34" s="412">
        <v>69</v>
      </c>
      <c r="C34" s="412">
        <v>70</v>
      </c>
      <c r="D34" s="412">
        <v>71</v>
      </c>
      <c r="E34" s="412">
        <v>72</v>
      </c>
      <c r="F34" s="412">
        <v>74</v>
      </c>
      <c r="G34" s="412">
        <v>75</v>
      </c>
      <c r="H34" s="10">
        <v>76</v>
      </c>
      <c r="I34" s="10">
        <v>80</v>
      </c>
      <c r="J34" s="10">
        <v>82</v>
      </c>
      <c r="K34" s="10">
        <v>85</v>
      </c>
    </row>
  </sheetData>
  <mergeCells count="4">
    <mergeCell ref="A4:A5"/>
    <mergeCell ref="B4:K4"/>
    <mergeCell ref="A3:K3"/>
    <mergeCell ref="A1:K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</sheetPr>
  <dimension ref="A1:M7"/>
  <sheetViews>
    <sheetView workbookViewId="0">
      <selection activeCell="M7" sqref="M7"/>
    </sheetView>
  </sheetViews>
  <sheetFormatPr defaultRowHeight="15"/>
  <cols>
    <col min="2" max="2" width="19.85546875" customWidth="1"/>
  </cols>
  <sheetData>
    <row r="1" spans="1:13" ht="15.75">
      <c r="A1" s="872" t="s">
        <v>327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3" ht="15.75">
      <c r="A2" s="878" t="s">
        <v>328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</row>
    <row r="3" spans="1:13" ht="16.5" thickBot="1">
      <c r="A3" s="883" t="s">
        <v>419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</row>
    <row r="4" spans="1:13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3" s="22" customFormat="1" ht="22.5" customHeight="1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3" s="22" customFormat="1" ht="17.25" customHeight="1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3" ht="51.75" thickBot="1">
      <c r="A7" s="289">
        <v>6.1</v>
      </c>
      <c r="B7" s="295" t="s">
        <v>342</v>
      </c>
      <c r="C7" s="269" t="s">
        <v>343</v>
      </c>
      <c r="D7" s="263">
        <v>0</v>
      </c>
      <c r="E7" s="263">
        <v>0.2</v>
      </c>
      <c r="F7" s="263">
        <v>2.98</v>
      </c>
      <c r="G7" s="263">
        <v>3.55</v>
      </c>
      <c r="H7" s="263">
        <v>4.29</v>
      </c>
      <c r="I7" s="263">
        <v>4.3</v>
      </c>
      <c r="J7" s="263">
        <v>4.3099999999999996</v>
      </c>
      <c r="K7" s="263">
        <v>4.33</v>
      </c>
      <c r="L7" s="263">
        <v>4.3600000000000003</v>
      </c>
      <c r="M7" s="263">
        <v>4.3600000000000003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workbookViewId="0">
      <selection activeCell="D52" sqref="D52"/>
    </sheetView>
  </sheetViews>
  <sheetFormatPr defaultRowHeight="15"/>
  <cols>
    <col min="1" max="1" width="22.42578125" customWidth="1"/>
    <col min="5" max="5" width="10.140625" customWidth="1"/>
  </cols>
  <sheetData>
    <row r="1" spans="1:11" ht="15.75">
      <c r="A1" s="872" t="s">
        <v>327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spans="1:11" ht="15.75">
      <c r="A2" s="874" t="s">
        <v>328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</row>
    <row r="3" spans="1:11" ht="33" customHeight="1">
      <c r="A3" s="884" t="s">
        <v>420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</row>
    <row r="4" spans="1:11">
      <c r="A4" s="741" t="s">
        <v>316</v>
      </c>
      <c r="B4" s="742" t="s">
        <v>109</v>
      </c>
      <c r="C4" s="742"/>
      <c r="D4" s="742"/>
      <c r="E4" s="742"/>
      <c r="F4" s="742"/>
      <c r="G4" s="742"/>
      <c r="H4" s="742"/>
      <c r="I4" s="742"/>
      <c r="J4" s="742"/>
      <c r="K4" s="742"/>
    </row>
    <row r="5" spans="1:11">
      <c r="A5" s="741"/>
      <c r="B5" s="265">
        <v>2011</v>
      </c>
      <c r="C5" s="265">
        <v>2012</v>
      </c>
      <c r="D5" s="265">
        <v>2013</v>
      </c>
      <c r="E5" s="265">
        <v>2014</v>
      </c>
      <c r="F5" s="265">
        <v>2015</v>
      </c>
      <c r="G5" s="265">
        <v>2016</v>
      </c>
      <c r="H5" s="265">
        <v>2017</v>
      </c>
      <c r="I5" s="265">
        <v>2018</v>
      </c>
      <c r="J5" s="265">
        <v>2019</v>
      </c>
      <c r="K5" s="265">
        <v>2020</v>
      </c>
    </row>
    <row r="6" spans="1:11">
      <c r="A6" s="270">
        <v>1</v>
      </c>
      <c r="B6" s="270">
        <v>4</v>
      </c>
      <c r="C6" s="270">
        <v>5</v>
      </c>
      <c r="D6" s="270">
        <v>6</v>
      </c>
      <c r="E6" s="270">
        <v>7</v>
      </c>
      <c r="F6" s="270">
        <v>8</v>
      </c>
      <c r="G6" s="270">
        <v>9</v>
      </c>
      <c r="H6" s="270">
        <v>10</v>
      </c>
      <c r="I6" s="270">
        <v>11</v>
      </c>
      <c r="J6" s="270">
        <v>12</v>
      </c>
      <c r="K6" s="270">
        <v>13</v>
      </c>
    </row>
    <row r="7" spans="1:11" ht="15.75">
      <c r="A7" s="258" t="s">
        <v>0</v>
      </c>
      <c r="B7" s="412"/>
      <c r="C7" s="412"/>
      <c r="D7" s="414"/>
      <c r="E7" s="414">
        <v>0.128</v>
      </c>
      <c r="F7" s="414">
        <v>0.128</v>
      </c>
      <c r="G7" s="412">
        <v>0.21</v>
      </c>
      <c r="H7" s="10">
        <v>0.21</v>
      </c>
      <c r="I7" s="412">
        <v>0.21</v>
      </c>
      <c r="J7" s="10">
        <v>0.21</v>
      </c>
      <c r="K7" s="412">
        <v>0.21</v>
      </c>
    </row>
    <row r="8" spans="1:11" ht="15.75">
      <c r="A8" s="258" t="s">
        <v>1</v>
      </c>
      <c r="B8" s="412"/>
      <c r="C8" s="412"/>
      <c r="D8" s="414"/>
      <c r="E8" s="414">
        <v>0.128</v>
      </c>
      <c r="F8" s="414">
        <v>0.128</v>
      </c>
      <c r="G8" s="412">
        <v>0.21</v>
      </c>
      <c r="H8" s="10">
        <v>0.21</v>
      </c>
      <c r="I8" s="412">
        <v>0.21</v>
      </c>
      <c r="J8" s="10">
        <v>0.21</v>
      </c>
      <c r="K8" s="412">
        <v>0.21</v>
      </c>
    </row>
    <row r="9" spans="1:11" ht="15.75">
      <c r="A9" s="258" t="s">
        <v>2</v>
      </c>
      <c r="B9" s="412"/>
      <c r="C9" s="412"/>
      <c r="D9" s="414"/>
      <c r="E9" s="414">
        <v>0.128</v>
      </c>
      <c r="F9" s="414">
        <v>0.128</v>
      </c>
      <c r="G9" s="412">
        <v>0.21</v>
      </c>
      <c r="H9" s="10">
        <v>0.21</v>
      </c>
      <c r="I9" s="412">
        <v>0.21</v>
      </c>
      <c r="J9" s="10">
        <v>0.21</v>
      </c>
      <c r="K9" s="412">
        <v>0.21</v>
      </c>
    </row>
    <row r="10" spans="1:11" ht="15.75">
      <c r="A10" s="258" t="s">
        <v>3</v>
      </c>
      <c r="B10" s="412"/>
      <c r="C10" s="412"/>
      <c r="D10" s="414"/>
      <c r="E10" s="414">
        <v>0.128</v>
      </c>
      <c r="F10" s="414">
        <v>0.128</v>
      </c>
      <c r="G10" s="412">
        <v>0.21</v>
      </c>
      <c r="H10" s="10">
        <v>0.21</v>
      </c>
      <c r="I10" s="412">
        <v>0.21</v>
      </c>
      <c r="J10" s="10">
        <v>0.21</v>
      </c>
      <c r="K10" s="412">
        <v>0.21</v>
      </c>
    </row>
    <row r="11" spans="1:11" ht="15.75">
      <c r="A11" s="258" t="s">
        <v>4</v>
      </c>
      <c r="B11" s="412"/>
      <c r="C11" s="412"/>
      <c r="D11" s="414"/>
      <c r="E11" s="414">
        <v>0.128</v>
      </c>
      <c r="F11" s="414">
        <v>0.128</v>
      </c>
      <c r="G11" s="412">
        <v>0.21</v>
      </c>
      <c r="H11" s="10">
        <v>0.21</v>
      </c>
      <c r="I11" s="412">
        <v>0.21</v>
      </c>
      <c r="J11" s="10">
        <v>0.21</v>
      </c>
      <c r="K11" s="412">
        <v>0.21</v>
      </c>
    </row>
    <row r="12" spans="1:11" ht="15.75">
      <c r="A12" s="258" t="s">
        <v>5</v>
      </c>
      <c r="B12" s="412"/>
      <c r="C12" s="412"/>
      <c r="D12" s="414"/>
      <c r="E12" s="414">
        <v>0.128</v>
      </c>
      <c r="F12" s="414">
        <v>0.128</v>
      </c>
      <c r="G12" s="412">
        <v>0.21</v>
      </c>
      <c r="H12" s="10">
        <v>0.21</v>
      </c>
      <c r="I12" s="412">
        <v>0.21</v>
      </c>
      <c r="J12" s="10">
        <v>0.21</v>
      </c>
      <c r="K12" s="412">
        <v>0.21</v>
      </c>
    </row>
    <row r="13" spans="1:11" ht="15.75">
      <c r="A13" s="258" t="s">
        <v>6</v>
      </c>
      <c r="B13" s="412"/>
      <c r="C13" s="412"/>
      <c r="D13" s="414"/>
      <c r="E13" s="414">
        <v>0.128</v>
      </c>
      <c r="F13" s="414">
        <v>0.128</v>
      </c>
      <c r="G13" s="412">
        <v>0.21</v>
      </c>
      <c r="H13" s="10">
        <v>0.21</v>
      </c>
      <c r="I13" s="412">
        <v>0.21</v>
      </c>
      <c r="J13" s="10">
        <v>0.21</v>
      </c>
      <c r="K13" s="412">
        <v>0.21</v>
      </c>
    </row>
    <row r="14" spans="1:11" ht="15.75">
      <c r="A14" s="258" t="s">
        <v>7</v>
      </c>
      <c r="B14" s="412"/>
      <c r="C14" s="412"/>
      <c r="D14" s="414"/>
      <c r="E14" s="414">
        <v>0.128</v>
      </c>
      <c r="F14" s="414">
        <v>0.128</v>
      </c>
      <c r="G14" s="412">
        <v>0.21</v>
      </c>
      <c r="H14" s="10">
        <v>0.21</v>
      </c>
      <c r="I14" s="412">
        <v>0.21</v>
      </c>
      <c r="J14" s="10">
        <v>0.21</v>
      </c>
      <c r="K14" s="412">
        <v>0.21</v>
      </c>
    </row>
    <row r="15" spans="1:11" ht="15.75">
      <c r="A15" s="258" t="s">
        <v>8</v>
      </c>
      <c r="B15" s="412"/>
      <c r="C15" s="412"/>
      <c r="D15" s="414"/>
      <c r="E15" s="414">
        <v>0.128</v>
      </c>
      <c r="F15" s="414">
        <v>0.128</v>
      </c>
      <c r="G15" s="412">
        <v>0.21</v>
      </c>
      <c r="H15" s="10">
        <v>0.21</v>
      </c>
      <c r="I15" s="412">
        <v>0.21</v>
      </c>
      <c r="J15" s="10">
        <v>0.21</v>
      </c>
      <c r="K15" s="412">
        <v>0.21</v>
      </c>
    </row>
    <row r="16" spans="1:11" ht="15.75">
      <c r="A16" s="258" t="s">
        <v>9</v>
      </c>
      <c r="B16" s="412"/>
      <c r="C16" s="412"/>
      <c r="D16" s="414"/>
      <c r="E16" s="414">
        <v>0.128</v>
      </c>
      <c r="F16" s="414">
        <v>0.128</v>
      </c>
      <c r="G16" s="412">
        <v>0.21</v>
      </c>
      <c r="H16" s="10">
        <v>0.21</v>
      </c>
      <c r="I16" s="412">
        <v>0.21</v>
      </c>
      <c r="J16" s="10">
        <v>0.21</v>
      </c>
      <c r="K16" s="412">
        <v>0.21</v>
      </c>
    </row>
    <row r="17" spans="1:11" ht="15.75">
      <c r="A17" s="258" t="s">
        <v>10</v>
      </c>
      <c r="B17" s="412"/>
      <c r="C17" s="412"/>
      <c r="D17" s="414"/>
      <c r="E17" s="414">
        <v>0.128</v>
      </c>
      <c r="F17" s="414">
        <v>0.128</v>
      </c>
      <c r="G17" s="412">
        <v>0.21</v>
      </c>
      <c r="H17" s="10">
        <v>0.21</v>
      </c>
      <c r="I17" s="412">
        <v>0.21</v>
      </c>
      <c r="J17" s="10">
        <v>0.21</v>
      </c>
      <c r="K17" s="412">
        <v>0.21</v>
      </c>
    </row>
    <row r="18" spans="1:11" ht="15.75">
      <c r="A18" s="258" t="s">
        <v>11</v>
      </c>
      <c r="B18" s="412"/>
      <c r="C18" s="412"/>
      <c r="D18" s="414"/>
      <c r="E18" s="414">
        <v>0.128</v>
      </c>
      <c r="F18" s="414">
        <v>0.128</v>
      </c>
      <c r="G18" s="412">
        <v>0.21</v>
      </c>
      <c r="H18" s="10">
        <v>0.21</v>
      </c>
      <c r="I18" s="412">
        <v>0.21</v>
      </c>
      <c r="J18" s="10">
        <v>0.21</v>
      </c>
      <c r="K18" s="412">
        <v>0.21</v>
      </c>
    </row>
    <row r="19" spans="1:11" ht="15.75">
      <c r="A19" s="258" t="s">
        <v>12</v>
      </c>
      <c r="B19" s="412"/>
      <c r="C19" s="412"/>
      <c r="D19" s="414"/>
      <c r="E19" s="414">
        <v>0.128</v>
      </c>
      <c r="F19" s="414">
        <v>0.128</v>
      </c>
      <c r="G19" s="412">
        <v>0.21</v>
      </c>
      <c r="H19" s="10">
        <v>0.21</v>
      </c>
      <c r="I19" s="412">
        <v>0.21</v>
      </c>
      <c r="J19" s="10">
        <v>0.21</v>
      </c>
      <c r="K19" s="412">
        <v>0.21</v>
      </c>
    </row>
    <row r="20" spans="1:11" ht="15.75">
      <c r="A20" s="258" t="s">
        <v>299</v>
      </c>
      <c r="B20" s="412"/>
      <c r="C20" s="412"/>
      <c r="D20" s="414"/>
      <c r="E20" s="414">
        <v>0.128</v>
      </c>
      <c r="F20" s="414">
        <v>0.128</v>
      </c>
      <c r="G20" s="412">
        <v>0.21</v>
      </c>
      <c r="H20" s="10">
        <v>0.21</v>
      </c>
      <c r="I20" s="412">
        <v>0.21</v>
      </c>
      <c r="J20" s="10">
        <v>0.21</v>
      </c>
      <c r="K20" s="412">
        <v>0.21</v>
      </c>
    </row>
    <row r="21" spans="1:11" ht="15.75">
      <c r="A21" s="258" t="s">
        <v>14</v>
      </c>
      <c r="B21" s="412"/>
      <c r="C21" s="412"/>
      <c r="D21" s="414"/>
      <c r="E21" s="414">
        <v>0.128</v>
      </c>
      <c r="F21" s="414">
        <v>0.128</v>
      </c>
      <c r="G21" s="412">
        <v>0.21</v>
      </c>
      <c r="H21" s="10">
        <v>0.21</v>
      </c>
      <c r="I21" s="412">
        <v>0.21</v>
      </c>
      <c r="J21" s="10">
        <v>0.21</v>
      </c>
      <c r="K21" s="412">
        <v>0.21</v>
      </c>
    </row>
    <row r="22" spans="1:11" ht="15.75">
      <c r="A22" s="258" t="s">
        <v>15</v>
      </c>
      <c r="B22" s="412"/>
      <c r="C22" s="412"/>
      <c r="D22" s="414"/>
      <c r="E22" s="414">
        <v>0.128</v>
      </c>
      <c r="F22" s="414">
        <v>0.128</v>
      </c>
      <c r="G22" s="412">
        <v>0.21</v>
      </c>
      <c r="H22" s="10">
        <v>0.21</v>
      </c>
      <c r="I22" s="412">
        <v>0.21</v>
      </c>
      <c r="J22" s="10">
        <v>0.21</v>
      </c>
      <c r="K22" s="412">
        <v>0.21</v>
      </c>
    </row>
    <row r="23" spans="1:11" ht="15.75">
      <c r="A23" s="258" t="s">
        <v>172</v>
      </c>
      <c r="B23" s="412"/>
      <c r="C23" s="412"/>
      <c r="D23" s="414"/>
      <c r="E23" s="414">
        <v>0.128</v>
      </c>
      <c r="F23" s="414">
        <v>0.128</v>
      </c>
      <c r="G23" s="412">
        <v>0.21</v>
      </c>
      <c r="H23" s="10">
        <v>0.21</v>
      </c>
      <c r="I23" s="412">
        <v>0.21</v>
      </c>
      <c r="J23" s="10">
        <v>0.21</v>
      </c>
      <c r="K23" s="412">
        <v>0.21</v>
      </c>
    </row>
    <row r="24" spans="1:11" ht="15.75">
      <c r="A24" s="258" t="s">
        <v>17</v>
      </c>
      <c r="B24" s="412"/>
      <c r="C24" s="412"/>
      <c r="D24" s="414"/>
      <c r="E24" s="414">
        <v>0.128</v>
      </c>
      <c r="F24" s="414">
        <v>0.128</v>
      </c>
      <c r="G24" s="412">
        <v>0.21</v>
      </c>
      <c r="H24" s="10">
        <v>0.21</v>
      </c>
      <c r="I24" s="412">
        <v>0.21</v>
      </c>
      <c r="J24" s="10">
        <v>0.21</v>
      </c>
      <c r="K24" s="412">
        <v>0.21</v>
      </c>
    </row>
    <row r="25" spans="1:11" ht="15.75">
      <c r="A25" s="258" t="s">
        <v>18</v>
      </c>
      <c r="B25" s="412"/>
      <c r="C25" s="412"/>
      <c r="D25" s="414"/>
      <c r="E25" s="414">
        <v>0.128</v>
      </c>
      <c r="F25" s="414">
        <v>0.128</v>
      </c>
      <c r="G25" s="412">
        <v>0.21</v>
      </c>
      <c r="H25" s="10">
        <v>0.21</v>
      </c>
      <c r="I25" s="412">
        <v>0.21</v>
      </c>
      <c r="J25" s="10">
        <v>0.21</v>
      </c>
      <c r="K25" s="412">
        <v>0.21</v>
      </c>
    </row>
    <row r="26" spans="1:11" ht="15.75">
      <c r="A26" s="258" t="s">
        <v>19</v>
      </c>
      <c r="B26" s="412"/>
      <c r="C26" s="412"/>
      <c r="D26" s="414"/>
      <c r="E26" s="414">
        <v>0.128</v>
      </c>
      <c r="F26" s="414">
        <v>0.128</v>
      </c>
      <c r="G26" s="412">
        <v>0.21</v>
      </c>
      <c r="H26" s="10">
        <v>0.21</v>
      </c>
      <c r="I26" s="412">
        <v>0.21</v>
      </c>
      <c r="J26" s="10">
        <v>0.21</v>
      </c>
      <c r="K26" s="412">
        <v>0.21</v>
      </c>
    </row>
    <row r="27" spans="1:11" ht="15.75">
      <c r="A27" s="258" t="s">
        <v>20</v>
      </c>
      <c r="B27" s="412"/>
      <c r="C27" s="412"/>
      <c r="D27" s="414"/>
      <c r="E27" s="414">
        <v>0.128</v>
      </c>
      <c r="F27" s="414">
        <v>0.128</v>
      </c>
      <c r="G27" s="412">
        <v>0.21</v>
      </c>
      <c r="H27" s="10">
        <v>0.21</v>
      </c>
      <c r="I27" s="412">
        <v>0.21</v>
      </c>
      <c r="J27" s="10">
        <v>0.21</v>
      </c>
      <c r="K27" s="412">
        <v>0.21</v>
      </c>
    </row>
    <row r="28" spans="1:11" ht="15.75">
      <c r="A28" s="258" t="s">
        <v>22</v>
      </c>
      <c r="B28" s="412"/>
      <c r="C28" s="412"/>
      <c r="D28" s="414"/>
      <c r="E28" s="414">
        <v>0.128</v>
      </c>
      <c r="F28" s="414">
        <v>0.128</v>
      </c>
      <c r="G28" s="412">
        <v>0.21</v>
      </c>
      <c r="H28" s="10">
        <v>0.21</v>
      </c>
      <c r="I28" s="412">
        <v>0.21</v>
      </c>
      <c r="J28" s="10">
        <v>0.21</v>
      </c>
      <c r="K28" s="412">
        <v>0.21</v>
      </c>
    </row>
    <row r="29" spans="1:11" ht="15.75">
      <c r="A29" s="258" t="s">
        <v>23</v>
      </c>
      <c r="B29" s="412"/>
      <c r="C29" s="412"/>
      <c r="D29" s="414"/>
      <c r="E29" s="414">
        <v>0.128</v>
      </c>
      <c r="F29" s="414">
        <v>0.128</v>
      </c>
      <c r="G29" s="412">
        <v>0.21</v>
      </c>
      <c r="H29" s="10">
        <v>0.21</v>
      </c>
      <c r="I29" s="412">
        <v>0.21</v>
      </c>
      <c r="J29" s="10">
        <v>0.21</v>
      </c>
      <c r="K29" s="412">
        <v>0.21</v>
      </c>
    </row>
    <row r="30" spans="1:11" ht="15.75">
      <c r="A30" s="258" t="s">
        <v>24</v>
      </c>
      <c r="B30" s="412"/>
      <c r="C30" s="412"/>
      <c r="D30" s="414"/>
      <c r="E30" s="414">
        <v>0.128</v>
      </c>
      <c r="F30" s="414">
        <v>0.128</v>
      </c>
      <c r="G30" s="412">
        <v>0.21</v>
      </c>
      <c r="H30" s="10">
        <v>0.21</v>
      </c>
      <c r="I30" s="412">
        <v>0.21</v>
      </c>
      <c r="J30" s="10">
        <v>0.21</v>
      </c>
      <c r="K30" s="412">
        <v>0.21</v>
      </c>
    </row>
    <row r="31" spans="1:11" ht="15.75">
      <c r="A31" s="258" t="s">
        <v>25</v>
      </c>
      <c r="B31" s="412"/>
      <c r="C31" s="412"/>
      <c r="D31" s="414"/>
      <c r="E31" s="414">
        <v>0.128</v>
      </c>
      <c r="F31" s="414">
        <v>0.128</v>
      </c>
      <c r="G31" s="412">
        <v>0.21</v>
      </c>
      <c r="H31" s="10">
        <v>0.21</v>
      </c>
      <c r="I31" s="412">
        <v>0.21</v>
      </c>
      <c r="J31" s="10">
        <v>0.21</v>
      </c>
      <c r="K31" s="412">
        <v>0.21</v>
      </c>
    </row>
    <row r="32" spans="1:11" ht="15.75">
      <c r="A32" s="258" t="s">
        <v>26</v>
      </c>
      <c r="B32" s="412"/>
      <c r="C32" s="412"/>
      <c r="D32" s="414"/>
      <c r="E32" s="414">
        <v>0.128</v>
      </c>
      <c r="F32" s="414">
        <v>0.128</v>
      </c>
      <c r="G32" s="412">
        <v>0.21</v>
      </c>
      <c r="H32" s="10">
        <v>0.21</v>
      </c>
      <c r="I32" s="412">
        <v>0.21</v>
      </c>
      <c r="J32" s="10">
        <v>0.21</v>
      </c>
      <c r="K32" s="412">
        <v>0.21</v>
      </c>
    </row>
    <row r="33" spans="1:11" ht="15.75">
      <c r="A33" s="258" t="s">
        <v>27</v>
      </c>
      <c r="B33" s="412"/>
      <c r="C33" s="412"/>
      <c r="D33" s="414"/>
      <c r="E33" s="414">
        <v>0.128</v>
      </c>
      <c r="F33" s="414">
        <v>0.128</v>
      </c>
      <c r="G33" s="412">
        <v>0.21</v>
      </c>
      <c r="H33" s="10">
        <v>0.21</v>
      </c>
      <c r="I33" s="412">
        <v>0.21</v>
      </c>
      <c r="J33" s="10">
        <v>0.21</v>
      </c>
      <c r="K33" s="412">
        <v>0.21</v>
      </c>
    </row>
    <row r="34" spans="1:11" ht="15.75">
      <c r="A34" s="258" t="s">
        <v>227</v>
      </c>
      <c r="B34" s="412"/>
      <c r="C34" s="412"/>
      <c r="D34" s="414">
        <v>0.128</v>
      </c>
      <c r="E34" s="414">
        <v>0.128</v>
      </c>
      <c r="F34" s="414">
        <v>0.128</v>
      </c>
      <c r="G34" s="412">
        <v>0.21</v>
      </c>
      <c r="H34" s="10">
        <v>0.21</v>
      </c>
      <c r="I34" s="412">
        <v>0.21</v>
      </c>
      <c r="J34" s="10">
        <v>0.21</v>
      </c>
      <c r="K34" s="412">
        <v>0.21</v>
      </c>
    </row>
    <row r="35" spans="1:11" ht="47.25">
      <c r="A35" s="275" t="s">
        <v>365</v>
      </c>
      <c r="B35" s="638">
        <v>69</v>
      </c>
      <c r="C35" s="638">
        <v>70</v>
      </c>
      <c r="D35" s="414">
        <v>0.128</v>
      </c>
      <c r="E35" s="414">
        <v>0.128</v>
      </c>
      <c r="F35" s="414">
        <v>0.128</v>
      </c>
      <c r="G35" s="412">
        <v>0.21</v>
      </c>
      <c r="H35" s="10">
        <v>0.21</v>
      </c>
      <c r="I35" s="412">
        <v>0.21</v>
      </c>
      <c r="J35" s="10">
        <v>0.21</v>
      </c>
      <c r="K35" s="412">
        <v>0.21</v>
      </c>
    </row>
    <row r="36" spans="1:11" ht="15.75">
      <c r="A36" s="662" t="s">
        <v>621</v>
      </c>
    </row>
  </sheetData>
  <mergeCells count="5">
    <mergeCell ref="A4:A5"/>
    <mergeCell ref="B4:K4"/>
    <mergeCell ref="A1:K1"/>
    <mergeCell ref="A2:K2"/>
    <mergeCell ref="A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T32"/>
  <sheetViews>
    <sheetView workbookViewId="0">
      <selection activeCell="G7" sqref="G7"/>
    </sheetView>
  </sheetViews>
  <sheetFormatPr defaultRowHeight="15"/>
  <cols>
    <col min="1" max="1" width="14.85546875" customWidth="1"/>
    <col min="3" max="3" width="7" customWidth="1"/>
    <col min="5" max="5" width="7.140625" customWidth="1"/>
    <col min="7" max="7" width="6.7109375" customWidth="1"/>
    <col min="9" max="9" width="6.85546875" customWidth="1"/>
    <col min="11" max="11" width="6.85546875" customWidth="1"/>
    <col min="13" max="13" width="7.5703125" customWidth="1"/>
    <col min="15" max="15" width="7.7109375" customWidth="1"/>
    <col min="257" max="257" width="14.85546875" customWidth="1"/>
    <col min="259" max="259" width="7" customWidth="1"/>
    <col min="261" max="261" width="7.140625" customWidth="1"/>
    <col min="263" max="263" width="6.7109375" customWidth="1"/>
    <col min="265" max="265" width="6.85546875" customWidth="1"/>
    <col min="267" max="267" width="6.85546875" customWidth="1"/>
    <col min="269" max="269" width="7.5703125" customWidth="1"/>
    <col min="271" max="271" width="7.7109375" customWidth="1"/>
    <col min="513" max="513" width="14.85546875" customWidth="1"/>
    <col min="515" max="515" width="7" customWidth="1"/>
    <col min="517" max="517" width="7.140625" customWidth="1"/>
    <col min="519" max="519" width="6.7109375" customWidth="1"/>
    <col min="521" max="521" width="6.85546875" customWidth="1"/>
    <col min="523" max="523" width="6.85546875" customWidth="1"/>
    <col min="525" max="525" width="7.5703125" customWidth="1"/>
    <col min="527" max="527" width="7.7109375" customWidth="1"/>
    <col min="769" max="769" width="14.85546875" customWidth="1"/>
    <col min="771" max="771" width="7" customWidth="1"/>
    <col min="773" max="773" width="7.140625" customWidth="1"/>
    <col min="775" max="775" width="6.7109375" customWidth="1"/>
    <col min="777" max="777" width="6.85546875" customWidth="1"/>
    <col min="779" max="779" width="6.85546875" customWidth="1"/>
    <col min="781" max="781" width="7.5703125" customWidth="1"/>
    <col min="783" max="783" width="7.7109375" customWidth="1"/>
    <col min="1025" max="1025" width="14.85546875" customWidth="1"/>
    <col min="1027" max="1027" width="7" customWidth="1"/>
    <col min="1029" max="1029" width="7.140625" customWidth="1"/>
    <col min="1031" max="1031" width="6.7109375" customWidth="1"/>
    <col min="1033" max="1033" width="6.85546875" customWidth="1"/>
    <col min="1035" max="1035" width="6.85546875" customWidth="1"/>
    <col min="1037" max="1037" width="7.5703125" customWidth="1"/>
    <col min="1039" max="1039" width="7.7109375" customWidth="1"/>
    <col min="1281" max="1281" width="14.85546875" customWidth="1"/>
    <col min="1283" max="1283" width="7" customWidth="1"/>
    <col min="1285" max="1285" width="7.140625" customWidth="1"/>
    <col min="1287" max="1287" width="6.7109375" customWidth="1"/>
    <col min="1289" max="1289" width="6.85546875" customWidth="1"/>
    <col min="1291" max="1291" width="6.85546875" customWidth="1"/>
    <col min="1293" max="1293" width="7.5703125" customWidth="1"/>
    <col min="1295" max="1295" width="7.7109375" customWidth="1"/>
    <col min="1537" max="1537" width="14.85546875" customWidth="1"/>
    <col min="1539" max="1539" width="7" customWidth="1"/>
    <col min="1541" max="1541" width="7.140625" customWidth="1"/>
    <col min="1543" max="1543" width="6.7109375" customWidth="1"/>
    <col min="1545" max="1545" width="6.85546875" customWidth="1"/>
    <col min="1547" max="1547" width="6.85546875" customWidth="1"/>
    <col min="1549" max="1549" width="7.5703125" customWidth="1"/>
    <col min="1551" max="1551" width="7.7109375" customWidth="1"/>
    <col min="1793" max="1793" width="14.85546875" customWidth="1"/>
    <col min="1795" max="1795" width="7" customWidth="1"/>
    <col min="1797" max="1797" width="7.140625" customWidth="1"/>
    <col min="1799" max="1799" width="6.7109375" customWidth="1"/>
    <col min="1801" max="1801" width="6.85546875" customWidth="1"/>
    <col min="1803" max="1803" width="6.85546875" customWidth="1"/>
    <col min="1805" max="1805" width="7.5703125" customWidth="1"/>
    <col min="1807" max="1807" width="7.7109375" customWidth="1"/>
    <col min="2049" max="2049" width="14.85546875" customWidth="1"/>
    <col min="2051" max="2051" width="7" customWidth="1"/>
    <col min="2053" max="2053" width="7.140625" customWidth="1"/>
    <col min="2055" max="2055" width="6.7109375" customWidth="1"/>
    <col min="2057" max="2057" width="6.85546875" customWidth="1"/>
    <col min="2059" max="2059" width="6.85546875" customWidth="1"/>
    <col min="2061" max="2061" width="7.5703125" customWidth="1"/>
    <col min="2063" max="2063" width="7.7109375" customWidth="1"/>
    <col min="2305" max="2305" width="14.85546875" customWidth="1"/>
    <col min="2307" max="2307" width="7" customWidth="1"/>
    <col min="2309" max="2309" width="7.140625" customWidth="1"/>
    <col min="2311" max="2311" width="6.7109375" customWidth="1"/>
    <col min="2313" max="2313" width="6.85546875" customWidth="1"/>
    <col min="2315" max="2315" width="6.85546875" customWidth="1"/>
    <col min="2317" max="2317" width="7.5703125" customWidth="1"/>
    <col min="2319" max="2319" width="7.7109375" customWidth="1"/>
    <col min="2561" max="2561" width="14.85546875" customWidth="1"/>
    <col min="2563" max="2563" width="7" customWidth="1"/>
    <col min="2565" max="2565" width="7.140625" customWidth="1"/>
    <col min="2567" max="2567" width="6.7109375" customWidth="1"/>
    <col min="2569" max="2569" width="6.85546875" customWidth="1"/>
    <col min="2571" max="2571" width="6.85546875" customWidth="1"/>
    <col min="2573" max="2573" width="7.5703125" customWidth="1"/>
    <col min="2575" max="2575" width="7.7109375" customWidth="1"/>
    <col min="2817" max="2817" width="14.85546875" customWidth="1"/>
    <col min="2819" max="2819" width="7" customWidth="1"/>
    <col min="2821" max="2821" width="7.140625" customWidth="1"/>
    <col min="2823" max="2823" width="6.7109375" customWidth="1"/>
    <col min="2825" max="2825" width="6.85546875" customWidth="1"/>
    <col min="2827" max="2827" width="6.85546875" customWidth="1"/>
    <col min="2829" max="2829" width="7.5703125" customWidth="1"/>
    <col min="2831" max="2831" width="7.7109375" customWidth="1"/>
    <col min="3073" max="3073" width="14.85546875" customWidth="1"/>
    <col min="3075" max="3075" width="7" customWidth="1"/>
    <col min="3077" max="3077" width="7.140625" customWidth="1"/>
    <col min="3079" max="3079" width="6.7109375" customWidth="1"/>
    <col min="3081" max="3081" width="6.85546875" customWidth="1"/>
    <col min="3083" max="3083" width="6.85546875" customWidth="1"/>
    <col min="3085" max="3085" width="7.5703125" customWidth="1"/>
    <col min="3087" max="3087" width="7.7109375" customWidth="1"/>
    <col min="3329" max="3329" width="14.85546875" customWidth="1"/>
    <col min="3331" max="3331" width="7" customWidth="1"/>
    <col min="3333" max="3333" width="7.140625" customWidth="1"/>
    <col min="3335" max="3335" width="6.7109375" customWidth="1"/>
    <col min="3337" max="3337" width="6.85546875" customWidth="1"/>
    <col min="3339" max="3339" width="6.85546875" customWidth="1"/>
    <col min="3341" max="3341" width="7.5703125" customWidth="1"/>
    <col min="3343" max="3343" width="7.7109375" customWidth="1"/>
    <col min="3585" max="3585" width="14.85546875" customWidth="1"/>
    <col min="3587" max="3587" width="7" customWidth="1"/>
    <col min="3589" max="3589" width="7.140625" customWidth="1"/>
    <col min="3591" max="3591" width="6.7109375" customWidth="1"/>
    <col min="3593" max="3593" width="6.85546875" customWidth="1"/>
    <col min="3595" max="3595" width="6.85546875" customWidth="1"/>
    <col min="3597" max="3597" width="7.5703125" customWidth="1"/>
    <col min="3599" max="3599" width="7.7109375" customWidth="1"/>
    <col min="3841" max="3841" width="14.85546875" customWidth="1"/>
    <col min="3843" max="3843" width="7" customWidth="1"/>
    <col min="3845" max="3845" width="7.140625" customWidth="1"/>
    <col min="3847" max="3847" width="6.7109375" customWidth="1"/>
    <col min="3849" max="3849" width="6.85546875" customWidth="1"/>
    <col min="3851" max="3851" width="6.85546875" customWidth="1"/>
    <col min="3853" max="3853" width="7.5703125" customWidth="1"/>
    <col min="3855" max="3855" width="7.7109375" customWidth="1"/>
    <col min="4097" max="4097" width="14.85546875" customWidth="1"/>
    <col min="4099" max="4099" width="7" customWidth="1"/>
    <col min="4101" max="4101" width="7.140625" customWidth="1"/>
    <col min="4103" max="4103" width="6.7109375" customWidth="1"/>
    <col min="4105" max="4105" width="6.85546875" customWidth="1"/>
    <col min="4107" max="4107" width="6.85546875" customWidth="1"/>
    <col min="4109" max="4109" width="7.5703125" customWidth="1"/>
    <col min="4111" max="4111" width="7.7109375" customWidth="1"/>
    <col min="4353" max="4353" width="14.85546875" customWidth="1"/>
    <col min="4355" max="4355" width="7" customWidth="1"/>
    <col min="4357" max="4357" width="7.140625" customWidth="1"/>
    <col min="4359" max="4359" width="6.7109375" customWidth="1"/>
    <col min="4361" max="4361" width="6.85546875" customWidth="1"/>
    <col min="4363" max="4363" width="6.85546875" customWidth="1"/>
    <col min="4365" max="4365" width="7.5703125" customWidth="1"/>
    <col min="4367" max="4367" width="7.7109375" customWidth="1"/>
    <col min="4609" max="4609" width="14.85546875" customWidth="1"/>
    <col min="4611" max="4611" width="7" customWidth="1"/>
    <col min="4613" max="4613" width="7.140625" customWidth="1"/>
    <col min="4615" max="4615" width="6.7109375" customWidth="1"/>
    <col min="4617" max="4617" width="6.85546875" customWidth="1"/>
    <col min="4619" max="4619" width="6.85546875" customWidth="1"/>
    <col min="4621" max="4621" width="7.5703125" customWidth="1"/>
    <col min="4623" max="4623" width="7.7109375" customWidth="1"/>
    <col min="4865" max="4865" width="14.85546875" customWidth="1"/>
    <col min="4867" max="4867" width="7" customWidth="1"/>
    <col min="4869" max="4869" width="7.140625" customWidth="1"/>
    <col min="4871" max="4871" width="6.7109375" customWidth="1"/>
    <col min="4873" max="4873" width="6.85546875" customWidth="1"/>
    <col min="4875" max="4875" width="6.85546875" customWidth="1"/>
    <col min="4877" max="4877" width="7.5703125" customWidth="1"/>
    <col min="4879" max="4879" width="7.7109375" customWidth="1"/>
    <col min="5121" max="5121" width="14.85546875" customWidth="1"/>
    <col min="5123" max="5123" width="7" customWidth="1"/>
    <col min="5125" max="5125" width="7.140625" customWidth="1"/>
    <col min="5127" max="5127" width="6.7109375" customWidth="1"/>
    <col min="5129" max="5129" width="6.85546875" customWidth="1"/>
    <col min="5131" max="5131" width="6.85546875" customWidth="1"/>
    <col min="5133" max="5133" width="7.5703125" customWidth="1"/>
    <col min="5135" max="5135" width="7.7109375" customWidth="1"/>
    <col min="5377" max="5377" width="14.85546875" customWidth="1"/>
    <col min="5379" max="5379" width="7" customWidth="1"/>
    <col min="5381" max="5381" width="7.140625" customWidth="1"/>
    <col min="5383" max="5383" width="6.7109375" customWidth="1"/>
    <col min="5385" max="5385" width="6.85546875" customWidth="1"/>
    <col min="5387" max="5387" width="6.85546875" customWidth="1"/>
    <col min="5389" max="5389" width="7.5703125" customWidth="1"/>
    <col min="5391" max="5391" width="7.7109375" customWidth="1"/>
    <col min="5633" max="5633" width="14.85546875" customWidth="1"/>
    <col min="5635" max="5635" width="7" customWidth="1"/>
    <col min="5637" max="5637" width="7.140625" customWidth="1"/>
    <col min="5639" max="5639" width="6.7109375" customWidth="1"/>
    <col min="5641" max="5641" width="6.85546875" customWidth="1"/>
    <col min="5643" max="5643" width="6.85546875" customWidth="1"/>
    <col min="5645" max="5645" width="7.5703125" customWidth="1"/>
    <col min="5647" max="5647" width="7.7109375" customWidth="1"/>
    <col min="5889" max="5889" width="14.85546875" customWidth="1"/>
    <col min="5891" max="5891" width="7" customWidth="1"/>
    <col min="5893" max="5893" width="7.140625" customWidth="1"/>
    <col min="5895" max="5895" width="6.7109375" customWidth="1"/>
    <col min="5897" max="5897" width="6.85546875" customWidth="1"/>
    <col min="5899" max="5899" width="6.85546875" customWidth="1"/>
    <col min="5901" max="5901" width="7.5703125" customWidth="1"/>
    <col min="5903" max="5903" width="7.7109375" customWidth="1"/>
    <col min="6145" max="6145" width="14.85546875" customWidth="1"/>
    <col min="6147" max="6147" width="7" customWidth="1"/>
    <col min="6149" max="6149" width="7.140625" customWidth="1"/>
    <col min="6151" max="6151" width="6.7109375" customWidth="1"/>
    <col min="6153" max="6153" width="6.85546875" customWidth="1"/>
    <col min="6155" max="6155" width="6.85546875" customWidth="1"/>
    <col min="6157" max="6157" width="7.5703125" customWidth="1"/>
    <col min="6159" max="6159" width="7.7109375" customWidth="1"/>
    <col min="6401" max="6401" width="14.85546875" customWidth="1"/>
    <col min="6403" max="6403" width="7" customWidth="1"/>
    <col min="6405" max="6405" width="7.140625" customWidth="1"/>
    <col min="6407" max="6407" width="6.7109375" customWidth="1"/>
    <col min="6409" max="6409" width="6.85546875" customWidth="1"/>
    <col min="6411" max="6411" width="6.85546875" customWidth="1"/>
    <col min="6413" max="6413" width="7.5703125" customWidth="1"/>
    <col min="6415" max="6415" width="7.7109375" customWidth="1"/>
    <col min="6657" max="6657" width="14.85546875" customWidth="1"/>
    <col min="6659" max="6659" width="7" customWidth="1"/>
    <col min="6661" max="6661" width="7.140625" customWidth="1"/>
    <col min="6663" max="6663" width="6.7109375" customWidth="1"/>
    <col min="6665" max="6665" width="6.85546875" customWidth="1"/>
    <col min="6667" max="6667" width="6.85546875" customWidth="1"/>
    <col min="6669" max="6669" width="7.5703125" customWidth="1"/>
    <col min="6671" max="6671" width="7.7109375" customWidth="1"/>
    <col min="6913" max="6913" width="14.85546875" customWidth="1"/>
    <col min="6915" max="6915" width="7" customWidth="1"/>
    <col min="6917" max="6917" width="7.140625" customWidth="1"/>
    <col min="6919" max="6919" width="6.7109375" customWidth="1"/>
    <col min="6921" max="6921" width="6.85546875" customWidth="1"/>
    <col min="6923" max="6923" width="6.85546875" customWidth="1"/>
    <col min="6925" max="6925" width="7.5703125" customWidth="1"/>
    <col min="6927" max="6927" width="7.7109375" customWidth="1"/>
    <col min="7169" max="7169" width="14.85546875" customWidth="1"/>
    <col min="7171" max="7171" width="7" customWidth="1"/>
    <col min="7173" max="7173" width="7.140625" customWidth="1"/>
    <col min="7175" max="7175" width="6.7109375" customWidth="1"/>
    <col min="7177" max="7177" width="6.85546875" customWidth="1"/>
    <col min="7179" max="7179" width="6.85546875" customWidth="1"/>
    <col min="7181" max="7181" width="7.5703125" customWidth="1"/>
    <col min="7183" max="7183" width="7.7109375" customWidth="1"/>
    <col min="7425" max="7425" width="14.85546875" customWidth="1"/>
    <col min="7427" max="7427" width="7" customWidth="1"/>
    <col min="7429" max="7429" width="7.140625" customWidth="1"/>
    <col min="7431" max="7431" width="6.7109375" customWidth="1"/>
    <col min="7433" max="7433" width="6.85546875" customWidth="1"/>
    <col min="7435" max="7435" width="6.85546875" customWidth="1"/>
    <col min="7437" max="7437" width="7.5703125" customWidth="1"/>
    <col min="7439" max="7439" width="7.7109375" customWidth="1"/>
    <col min="7681" max="7681" width="14.85546875" customWidth="1"/>
    <col min="7683" max="7683" width="7" customWidth="1"/>
    <col min="7685" max="7685" width="7.140625" customWidth="1"/>
    <col min="7687" max="7687" width="6.7109375" customWidth="1"/>
    <col min="7689" max="7689" width="6.85546875" customWidth="1"/>
    <col min="7691" max="7691" width="6.85546875" customWidth="1"/>
    <col min="7693" max="7693" width="7.5703125" customWidth="1"/>
    <col min="7695" max="7695" width="7.7109375" customWidth="1"/>
    <col min="7937" max="7937" width="14.85546875" customWidth="1"/>
    <col min="7939" max="7939" width="7" customWidth="1"/>
    <col min="7941" max="7941" width="7.140625" customWidth="1"/>
    <col min="7943" max="7943" width="6.7109375" customWidth="1"/>
    <col min="7945" max="7945" width="6.85546875" customWidth="1"/>
    <col min="7947" max="7947" width="6.85546875" customWidth="1"/>
    <col min="7949" max="7949" width="7.5703125" customWidth="1"/>
    <col min="7951" max="7951" width="7.7109375" customWidth="1"/>
    <col min="8193" max="8193" width="14.85546875" customWidth="1"/>
    <col min="8195" max="8195" width="7" customWidth="1"/>
    <col min="8197" max="8197" width="7.140625" customWidth="1"/>
    <col min="8199" max="8199" width="6.7109375" customWidth="1"/>
    <col min="8201" max="8201" width="6.85546875" customWidth="1"/>
    <col min="8203" max="8203" width="6.85546875" customWidth="1"/>
    <col min="8205" max="8205" width="7.5703125" customWidth="1"/>
    <col min="8207" max="8207" width="7.7109375" customWidth="1"/>
    <col min="8449" max="8449" width="14.85546875" customWidth="1"/>
    <col min="8451" max="8451" width="7" customWidth="1"/>
    <col min="8453" max="8453" width="7.140625" customWidth="1"/>
    <col min="8455" max="8455" width="6.7109375" customWidth="1"/>
    <col min="8457" max="8457" width="6.85546875" customWidth="1"/>
    <col min="8459" max="8459" width="6.85546875" customWidth="1"/>
    <col min="8461" max="8461" width="7.5703125" customWidth="1"/>
    <col min="8463" max="8463" width="7.7109375" customWidth="1"/>
    <col min="8705" max="8705" width="14.85546875" customWidth="1"/>
    <col min="8707" max="8707" width="7" customWidth="1"/>
    <col min="8709" max="8709" width="7.140625" customWidth="1"/>
    <col min="8711" max="8711" width="6.7109375" customWidth="1"/>
    <col min="8713" max="8713" width="6.85546875" customWidth="1"/>
    <col min="8715" max="8715" width="6.85546875" customWidth="1"/>
    <col min="8717" max="8717" width="7.5703125" customWidth="1"/>
    <col min="8719" max="8719" width="7.7109375" customWidth="1"/>
    <col min="8961" max="8961" width="14.85546875" customWidth="1"/>
    <col min="8963" max="8963" width="7" customWidth="1"/>
    <col min="8965" max="8965" width="7.140625" customWidth="1"/>
    <col min="8967" max="8967" width="6.7109375" customWidth="1"/>
    <col min="8969" max="8969" width="6.85546875" customWidth="1"/>
    <col min="8971" max="8971" width="6.85546875" customWidth="1"/>
    <col min="8973" max="8973" width="7.5703125" customWidth="1"/>
    <col min="8975" max="8975" width="7.7109375" customWidth="1"/>
    <col min="9217" max="9217" width="14.85546875" customWidth="1"/>
    <col min="9219" max="9219" width="7" customWidth="1"/>
    <col min="9221" max="9221" width="7.140625" customWidth="1"/>
    <col min="9223" max="9223" width="6.7109375" customWidth="1"/>
    <col min="9225" max="9225" width="6.85546875" customWidth="1"/>
    <col min="9227" max="9227" width="6.85546875" customWidth="1"/>
    <col min="9229" max="9229" width="7.5703125" customWidth="1"/>
    <col min="9231" max="9231" width="7.7109375" customWidth="1"/>
    <col min="9473" max="9473" width="14.85546875" customWidth="1"/>
    <col min="9475" max="9475" width="7" customWidth="1"/>
    <col min="9477" max="9477" width="7.140625" customWidth="1"/>
    <col min="9479" max="9479" width="6.7109375" customWidth="1"/>
    <col min="9481" max="9481" width="6.85546875" customWidth="1"/>
    <col min="9483" max="9483" width="6.85546875" customWidth="1"/>
    <col min="9485" max="9485" width="7.5703125" customWidth="1"/>
    <col min="9487" max="9487" width="7.7109375" customWidth="1"/>
    <col min="9729" max="9729" width="14.85546875" customWidth="1"/>
    <col min="9731" max="9731" width="7" customWidth="1"/>
    <col min="9733" max="9733" width="7.140625" customWidth="1"/>
    <col min="9735" max="9735" width="6.7109375" customWidth="1"/>
    <col min="9737" max="9737" width="6.85546875" customWidth="1"/>
    <col min="9739" max="9739" width="6.85546875" customWidth="1"/>
    <col min="9741" max="9741" width="7.5703125" customWidth="1"/>
    <col min="9743" max="9743" width="7.7109375" customWidth="1"/>
    <col min="9985" max="9985" width="14.85546875" customWidth="1"/>
    <col min="9987" max="9987" width="7" customWidth="1"/>
    <col min="9989" max="9989" width="7.140625" customWidth="1"/>
    <col min="9991" max="9991" width="6.7109375" customWidth="1"/>
    <col min="9993" max="9993" width="6.85546875" customWidth="1"/>
    <col min="9995" max="9995" width="6.85546875" customWidth="1"/>
    <col min="9997" max="9997" width="7.5703125" customWidth="1"/>
    <col min="9999" max="9999" width="7.7109375" customWidth="1"/>
    <col min="10241" max="10241" width="14.85546875" customWidth="1"/>
    <col min="10243" max="10243" width="7" customWidth="1"/>
    <col min="10245" max="10245" width="7.140625" customWidth="1"/>
    <col min="10247" max="10247" width="6.7109375" customWidth="1"/>
    <col min="10249" max="10249" width="6.85546875" customWidth="1"/>
    <col min="10251" max="10251" width="6.85546875" customWidth="1"/>
    <col min="10253" max="10253" width="7.5703125" customWidth="1"/>
    <col min="10255" max="10255" width="7.7109375" customWidth="1"/>
    <col min="10497" max="10497" width="14.85546875" customWidth="1"/>
    <col min="10499" max="10499" width="7" customWidth="1"/>
    <col min="10501" max="10501" width="7.140625" customWidth="1"/>
    <col min="10503" max="10503" width="6.7109375" customWidth="1"/>
    <col min="10505" max="10505" width="6.85546875" customWidth="1"/>
    <col min="10507" max="10507" width="6.85546875" customWidth="1"/>
    <col min="10509" max="10509" width="7.5703125" customWidth="1"/>
    <col min="10511" max="10511" width="7.7109375" customWidth="1"/>
    <col min="10753" max="10753" width="14.85546875" customWidth="1"/>
    <col min="10755" max="10755" width="7" customWidth="1"/>
    <col min="10757" max="10757" width="7.140625" customWidth="1"/>
    <col min="10759" max="10759" width="6.7109375" customWidth="1"/>
    <col min="10761" max="10761" width="6.85546875" customWidth="1"/>
    <col min="10763" max="10763" width="6.85546875" customWidth="1"/>
    <col min="10765" max="10765" width="7.5703125" customWidth="1"/>
    <col min="10767" max="10767" width="7.7109375" customWidth="1"/>
    <col min="11009" max="11009" width="14.85546875" customWidth="1"/>
    <col min="11011" max="11011" width="7" customWidth="1"/>
    <col min="11013" max="11013" width="7.140625" customWidth="1"/>
    <col min="11015" max="11015" width="6.7109375" customWidth="1"/>
    <col min="11017" max="11017" width="6.85546875" customWidth="1"/>
    <col min="11019" max="11019" width="6.85546875" customWidth="1"/>
    <col min="11021" max="11021" width="7.5703125" customWidth="1"/>
    <col min="11023" max="11023" width="7.7109375" customWidth="1"/>
    <col min="11265" max="11265" width="14.85546875" customWidth="1"/>
    <col min="11267" max="11267" width="7" customWidth="1"/>
    <col min="11269" max="11269" width="7.140625" customWidth="1"/>
    <col min="11271" max="11271" width="6.7109375" customWidth="1"/>
    <col min="11273" max="11273" width="6.85546875" customWidth="1"/>
    <col min="11275" max="11275" width="6.85546875" customWidth="1"/>
    <col min="11277" max="11277" width="7.5703125" customWidth="1"/>
    <col min="11279" max="11279" width="7.7109375" customWidth="1"/>
    <col min="11521" max="11521" width="14.85546875" customWidth="1"/>
    <col min="11523" max="11523" width="7" customWidth="1"/>
    <col min="11525" max="11525" width="7.140625" customWidth="1"/>
    <col min="11527" max="11527" width="6.7109375" customWidth="1"/>
    <col min="11529" max="11529" width="6.85546875" customWidth="1"/>
    <col min="11531" max="11531" width="6.85546875" customWidth="1"/>
    <col min="11533" max="11533" width="7.5703125" customWidth="1"/>
    <col min="11535" max="11535" width="7.7109375" customWidth="1"/>
    <col min="11777" max="11777" width="14.85546875" customWidth="1"/>
    <col min="11779" max="11779" width="7" customWidth="1"/>
    <col min="11781" max="11781" width="7.140625" customWidth="1"/>
    <col min="11783" max="11783" width="6.7109375" customWidth="1"/>
    <col min="11785" max="11785" width="6.85546875" customWidth="1"/>
    <col min="11787" max="11787" width="6.85546875" customWidth="1"/>
    <col min="11789" max="11789" width="7.5703125" customWidth="1"/>
    <col min="11791" max="11791" width="7.7109375" customWidth="1"/>
    <col min="12033" max="12033" width="14.85546875" customWidth="1"/>
    <col min="12035" max="12035" width="7" customWidth="1"/>
    <col min="12037" max="12037" width="7.140625" customWidth="1"/>
    <col min="12039" max="12039" width="6.7109375" customWidth="1"/>
    <col min="12041" max="12041" width="6.85546875" customWidth="1"/>
    <col min="12043" max="12043" width="6.85546875" customWidth="1"/>
    <col min="12045" max="12045" width="7.5703125" customWidth="1"/>
    <col min="12047" max="12047" width="7.7109375" customWidth="1"/>
    <col min="12289" max="12289" width="14.85546875" customWidth="1"/>
    <col min="12291" max="12291" width="7" customWidth="1"/>
    <col min="12293" max="12293" width="7.140625" customWidth="1"/>
    <col min="12295" max="12295" width="6.7109375" customWidth="1"/>
    <col min="12297" max="12297" width="6.85546875" customWidth="1"/>
    <col min="12299" max="12299" width="6.85546875" customWidth="1"/>
    <col min="12301" max="12301" width="7.5703125" customWidth="1"/>
    <col min="12303" max="12303" width="7.7109375" customWidth="1"/>
    <col min="12545" max="12545" width="14.85546875" customWidth="1"/>
    <col min="12547" max="12547" width="7" customWidth="1"/>
    <col min="12549" max="12549" width="7.140625" customWidth="1"/>
    <col min="12551" max="12551" width="6.7109375" customWidth="1"/>
    <col min="12553" max="12553" width="6.85546875" customWidth="1"/>
    <col min="12555" max="12555" width="6.85546875" customWidth="1"/>
    <col min="12557" max="12557" width="7.5703125" customWidth="1"/>
    <col min="12559" max="12559" width="7.7109375" customWidth="1"/>
    <col min="12801" max="12801" width="14.85546875" customWidth="1"/>
    <col min="12803" max="12803" width="7" customWidth="1"/>
    <col min="12805" max="12805" width="7.140625" customWidth="1"/>
    <col min="12807" max="12807" width="6.7109375" customWidth="1"/>
    <col min="12809" max="12809" width="6.85546875" customWidth="1"/>
    <col min="12811" max="12811" width="6.85546875" customWidth="1"/>
    <col min="12813" max="12813" width="7.5703125" customWidth="1"/>
    <col min="12815" max="12815" width="7.7109375" customWidth="1"/>
    <col min="13057" max="13057" width="14.85546875" customWidth="1"/>
    <col min="13059" max="13059" width="7" customWidth="1"/>
    <col min="13061" max="13061" width="7.140625" customWidth="1"/>
    <col min="13063" max="13063" width="6.7109375" customWidth="1"/>
    <col min="13065" max="13065" width="6.85546875" customWidth="1"/>
    <col min="13067" max="13067" width="6.85546875" customWidth="1"/>
    <col min="13069" max="13069" width="7.5703125" customWidth="1"/>
    <col min="13071" max="13071" width="7.7109375" customWidth="1"/>
    <col min="13313" max="13313" width="14.85546875" customWidth="1"/>
    <col min="13315" max="13315" width="7" customWidth="1"/>
    <col min="13317" max="13317" width="7.140625" customWidth="1"/>
    <col min="13319" max="13319" width="6.7109375" customWidth="1"/>
    <col min="13321" max="13321" width="6.85546875" customWidth="1"/>
    <col min="13323" max="13323" width="6.85546875" customWidth="1"/>
    <col min="13325" max="13325" width="7.5703125" customWidth="1"/>
    <col min="13327" max="13327" width="7.7109375" customWidth="1"/>
    <col min="13569" max="13569" width="14.85546875" customWidth="1"/>
    <col min="13571" max="13571" width="7" customWidth="1"/>
    <col min="13573" max="13573" width="7.140625" customWidth="1"/>
    <col min="13575" max="13575" width="6.7109375" customWidth="1"/>
    <col min="13577" max="13577" width="6.85546875" customWidth="1"/>
    <col min="13579" max="13579" width="6.85546875" customWidth="1"/>
    <col min="13581" max="13581" width="7.5703125" customWidth="1"/>
    <col min="13583" max="13583" width="7.7109375" customWidth="1"/>
    <col min="13825" max="13825" width="14.85546875" customWidth="1"/>
    <col min="13827" max="13827" width="7" customWidth="1"/>
    <col min="13829" max="13829" width="7.140625" customWidth="1"/>
    <col min="13831" max="13831" width="6.7109375" customWidth="1"/>
    <col min="13833" max="13833" width="6.85546875" customWidth="1"/>
    <col min="13835" max="13835" width="6.85546875" customWidth="1"/>
    <col min="13837" max="13837" width="7.5703125" customWidth="1"/>
    <col min="13839" max="13839" width="7.7109375" customWidth="1"/>
    <col min="14081" max="14081" width="14.85546875" customWidth="1"/>
    <col min="14083" max="14083" width="7" customWidth="1"/>
    <col min="14085" max="14085" width="7.140625" customWidth="1"/>
    <col min="14087" max="14087" width="6.7109375" customWidth="1"/>
    <col min="14089" max="14089" width="6.85546875" customWidth="1"/>
    <col min="14091" max="14091" width="6.85546875" customWidth="1"/>
    <col min="14093" max="14093" width="7.5703125" customWidth="1"/>
    <col min="14095" max="14095" width="7.7109375" customWidth="1"/>
    <col min="14337" max="14337" width="14.85546875" customWidth="1"/>
    <col min="14339" max="14339" width="7" customWidth="1"/>
    <col min="14341" max="14341" width="7.140625" customWidth="1"/>
    <col min="14343" max="14343" width="6.7109375" customWidth="1"/>
    <col min="14345" max="14345" width="6.85546875" customWidth="1"/>
    <col min="14347" max="14347" width="6.85546875" customWidth="1"/>
    <col min="14349" max="14349" width="7.5703125" customWidth="1"/>
    <col min="14351" max="14351" width="7.7109375" customWidth="1"/>
    <col min="14593" max="14593" width="14.85546875" customWidth="1"/>
    <col min="14595" max="14595" width="7" customWidth="1"/>
    <col min="14597" max="14597" width="7.140625" customWidth="1"/>
    <col min="14599" max="14599" width="6.7109375" customWidth="1"/>
    <col min="14601" max="14601" width="6.85546875" customWidth="1"/>
    <col min="14603" max="14603" width="6.85546875" customWidth="1"/>
    <col min="14605" max="14605" width="7.5703125" customWidth="1"/>
    <col min="14607" max="14607" width="7.7109375" customWidth="1"/>
    <col min="14849" max="14849" width="14.85546875" customWidth="1"/>
    <col min="14851" max="14851" width="7" customWidth="1"/>
    <col min="14853" max="14853" width="7.140625" customWidth="1"/>
    <col min="14855" max="14855" width="6.7109375" customWidth="1"/>
    <col min="14857" max="14857" width="6.85546875" customWidth="1"/>
    <col min="14859" max="14859" width="6.85546875" customWidth="1"/>
    <col min="14861" max="14861" width="7.5703125" customWidth="1"/>
    <col min="14863" max="14863" width="7.7109375" customWidth="1"/>
    <col min="15105" max="15105" width="14.85546875" customWidth="1"/>
    <col min="15107" max="15107" width="7" customWidth="1"/>
    <col min="15109" max="15109" width="7.140625" customWidth="1"/>
    <col min="15111" max="15111" width="6.7109375" customWidth="1"/>
    <col min="15113" max="15113" width="6.85546875" customWidth="1"/>
    <col min="15115" max="15115" width="6.85546875" customWidth="1"/>
    <col min="15117" max="15117" width="7.5703125" customWidth="1"/>
    <col min="15119" max="15119" width="7.7109375" customWidth="1"/>
    <col min="15361" max="15361" width="14.85546875" customWidth="1"/>
    <col min="15363" max="15363" width="7" customWidth="1"/>
    <col min="15365" max="15365" width="7.140625" customWidth="1"/>
    <col min="15367" max="15367" width="6.7109375" customWidth="1"/>
    <col min="15369" max="15369" width="6.85546875" customWidth="1"/>
    <col min="15371" max="15371" width="6.85546875" customWidth="1"/>
    <col min="15373" max="15373" width="7.5703125" customWidth="1"/>
    <col min="15375" max="15375" width="7.7109375" customWidth="1"/>
    <col min="15617" max="15617" width="14.85546875" customWidth="1"/>
    <col min="15619" max="15619" width="7" customWidth="1"/>
    <col min="15621" max="15621" width="7.140625" customWidth="1"/>
    <col min="15623" max="15623" width="6.7109375" customWidth="1"/>
    <col min="15625" max="15625" width="6.85546875" customWidth="1"/>
    <col min="15627" max="15627" width="6.85546875" customWidth="1"/>
    <col min="15629" max="15629" width="7.5703125" customWidth="1"/>
    <col min="15631" max="15631" width="7.7109375" customWidth="1"/>
    <col min="15873" max="15873" width="14.85546875" customWidth="1"/>
    <col min="15875" max="15875" width="7" customWidth="1"/>
    <col min="15877" max="15877" width="7.140625" customWidth="1"/>
    <col min="15879" max="15879" width="6.7109375" customWidth="1"/>
    <col min="15881" max="15881" width="6.85546875" customWidth="1"/>
    <col min="15883" max="15883" width="6.85546875" customWidth="1"/>
    <col min="15885" max="15885" width="7.5703125" customWidth="1"/>
    <col min="15887" max="15887" width="7.7109375" customWidth="1"/>
    <col min="16129" max="16129" width="14.85546875" customWidth="1"/>
    <col min="16131" max="16131" width="7" customWidth="1"/>
    <col min="16133" max="16133" width="7.140625" customWidth="1"/>
    <col min="16135" max="16135" width="6.7109375" customWidth="1"/>
    <col min="16137" max="16137" width="6.85546875" customWidth="1"/>
    <col min="16139" max="16139" width="6.85546875" customWidth="1"/>
    <col min="16141" max="16141" width="7.5703125" customWidth="1"/>
    <col min="16143" max="16143" width="7.7109375" customWidth="1"/>
  </cols>
  <sheetData>
    <row r="1" spans="1:20">
      <c r="A1" s="693" t="s">
        <v>611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</row>
    <row r="2" spans="1:20">
      <c r="A2" s="43" t="s">
        <v>21</v>
      </c>
      <c r="B2" s="43" t="s">
        <v>101</v>
      </c>
      <c r="C2" s="43">
        <v>2012</v>
      </c>
      <c r="D2" s="43" t="s">
        <v>179</v>
      </c>
      <c r="E2" s="43">
        <v>2013</v>
      </c>
      <c r="F2" s="43" t="s">
        <v>179</v>
      </c>
      <c r="G2" s="43">
        <v>2014</v>
      </c>
      <c r="H2" s="43" t="s">
        <v>179</v>
      </c>
      <c r="I2" s="43">
        <v>2015</v>
      </c>
      <c r="J2" s="43" t="s">
        <v>179</v>
      </c>
      <c r="K2" s="43">
        <v>2016</v>
      </c>
      <c r="L2" s="43" t="s">
        <v>179</v>
      </c>
      <c r="M2" s="43">
        <v>2017</v>
      </c>
      <c r="N2" s="43" t="s">
        <v>179</v>
      </c>
      <c r="O2" s="43">
        <v>2018</v>
      </c>
      <c r="P2" s="43" t="s">
        <v>179</v>
      </c>
      <c r="Q2" s="43">
        <v>2019</v>
      </c>
      <c r="R2" s="43" t="s">
        <v>179</v>
      </c>
      <c r="S2" s="43">
        <v>2020</v>
      </c>
      <c r="T2" s="43" t="s">
        <v>179</v>
      </c>
    </row>
    <row r="3" spans="1:20">
      <c r="A3" s="4" t="s">
        <v>0</v>
      </c>
      <c r="B3" s="43">
        <v>23238</v>
      </c>
      <c r="C3" s="43">
        <v>2</v>
      </c>
      <c r="D3" s="43">
        <v>8.6</v>
      </c>
      <c r="E3" s="43">
        <v>2</v>
      </c>
      <c r="F3" s="41">
        <f>E3/B3*100000</f>
        <v>8.6065926499698779</v>
      </c>
      <c r="G3" s="43">
        <v>2</v>
      </c>
      <c r="H3" s="41">
        <f>G3/B3*100000</f>
        <v>8.6065926499698779</v>
      </c>
      <c r="I3" s="43">
        <v>2</v>
      </c>
      <c r="J3" s="41">
        <f>I3/B3*100000</f>
        <v>8.6065926499698779</v>
      </c>
      <c r="K3" s="43">
        <v>2</v>
      </c>
      <c r="L3" s="41">
        <f>K3/B3*100000</f>
        <v>8.6065926499698779</v>
      </c>
      <c r="M3" s="43">
        <v>2</v>
      </c>
      <c r="N3" s="41">
        <f>M3/B3*100000</f>
        <v>8.6065926499698779</v>
      </c>
      <c r="O3" s="43">
        <v>2</v>
      </c>
      <c r="P3" s="41">
        <f>O3/B3*100000</f>
        <v>8.6065926499698779</v>
      </c>
      <c r="Q3" s="43">
        <v>2</v>
      </c>
      <c r="R3" s="41">
        <v>8.6065926499698779</v>
      </c>
      <c r="S3" s="43">
        <v>2</v>
      </c>
      <c r="T3" s="41">
        <v>8.6065926499698779</v>
      </c>
    </row>
    <row r="4" spans="1:20">
      <c r="A4" s="4" t="s">
        <v>1</v>
      </c>
      <c r="B4" s="43">
        <v>9389</v>
      </c>
      <c r="C4" s="43"/>
      <c r="D4" s="43">
        <v>0</v>
      </c>
      <c r="E4" s="43">
        <v>0</v>
      </c>
      <c r="F4" s="41">
        <f t="shared" ref="F4:F31" si="0">E4/B4*100000</f>
        <v>0</v>
      </c>
      <c r="G4" s="43">
        <v>0</v>
      </c>
      <c r="H4" s="41">
        <f t="shared" ref="H4:H31" si="1">G4/B4*100000</f>
        <v>0</v>
      </c>
      <c r="I4" s="43">
        <v>0</v>
      </c>
      <c r="J4" s="41">
        <f t="shared" ref="J4:J31" si="2">I4/B4*100000</f>
        <v>0</v>
      </c>
      <c r="K4" s="43">
        <v>0</v>
      </c>
      <c r="L4" s="41">
        <f t="shared" ref="L4:L31" si="3">K4/B4*100000</f>
        <v>0</v>
      </c>
      <c r="M4" s="43">
        <v>0</v>
      </c>
      <c r="N4" s="41">
        <f t="shared" ref="N4:N31" si="4">M4/B4*100000</f>
        <v>0</v>
      </c>
      <c r="O4" s="43">
        <v>0</v>
      </c>
      <c r="P4" s="41">
        <f t="shared" ref="P4:P31" si="5">O4/B4*100000</f>
        <v>0</v>
      </c>
      <c r="Q4" s="43">
        <v>0</v>
      </c>
      <c r="R4" s="557">
        <v>0</v>
      </c>
      <c r="S4" s="43">
        <v>0</v>
      </c>
      <c r="T4" s="557">
        <v>0</v>
      </c>
    </row>
    <row r="5" spans="1:20">
      <c r="A5" s="4" t="s">
        <v>2</v>
      </c>
      <c r="B5" s="43">
        <v>24742</v>
      </c>
      <c r="C5" s="43">
        <v>3</v>
      </c>
      <c r="D5" s="43">
        <v>12.1</v>
      </c>
      <c r="E5" s="43">
        <v>3</v>
      </c>
      <c r="F5" s="41">
        <f t="shared" si="0"/>
        <v>12.125131355589685</v>
      </c>
      <c r="G5" s="43">
        <v>3</v>
      </c>
      <c r="H5" s="41">
        <f t="shared" si="1"/>
        <v>12.125131355589685</v>
      </c>
      <c r="I5" s="43">
        <v>3</v>
      </c>
      <c r="J5" s="41">
        <f t="shared" si="2"/>
        <v>12.125131355589685</v>
      </c>
      <c r="K5" s="43">
        <v>3</v>
      </c>
      <c r="L5" s="41">
        <f t="shared" si="3"/>
        <v>12.125131355589685</v>
      </c>
      <c r="M5" s="43">
        <v>3</v>
      </c>
      <c r="N5" s="41">
        <f t="shared" si="4"/>
        <v>12.125131355589685</v>
      </c>
      <c r="O5" s="43">
        <v>3</v>
      </c>
      <c r="P5" s="41">
        <f t="shared" si="5"/>
        <v>12.125131355589685</v>
      </c>
      <c r="Q5" s="43">
        <v>3</v>
      </c>
      <c r="R5" s="557">
        <v>12.125131355589685</v>
      </c>
      <c r="S5" s="43">
        <v>3</v>
      </c>
      <c r="T5" s="557">
        <v>12.125131355589685</v>
      </c>
    </row>
    <row r="6" spans="1:20">
      <c r="A6" s="4" t="s">
        <v>3</v>
      </c>
      <c r="B6" s="43">
        <v>27450</v>
      </c>
      <c r="C6" s="43">
        <v>3</v>
      </c>
      <c r="D6" s="43">
        <v>10.9</v>
      </c>
      <c r="E6" s="43">
        <v>3</v>
      </c>
      <c r="F6" s="41">
        <f t="shared" si="0"/>
        <v>10.928961748633879</v>
      </c>
      <c r="G6" s="43">
        <v>3</v>
      </c>
      <c r="H6" s="41">
        <f t="shared" si="1"/>
        <v>10.928961748633879</v>
      </c>
      <c r="I6" s="43">
        <v>3</v>
      </c>
      <c r="J6" s="41">
        <f t="shared" si="2"/>
        <v>10.928961748633879</v>
      </c>
      <c r="K6" s="43">
        <v>3</v>
      </c>
      <c r="L6" s="41">
        <f t="shared" si="3"/>
        <v>10.928961748633879</v>
      </c>
      <c r="M6" s="43">
        <v>3</v>
      </c>
      <c r="N6" s="41">
        <f t="shared" si="4"/>
        <v>10.928961748633879</v>
      </c>
      <c r="O6" s="43">
        <v>3</v>
      </c>
      <c r="P6" s="41">
        <f t="shared" si="5"/>
        <v>10.928961748633879</v>
      </c>
      <c r="Q6" s="43">
        <v>3</v>
      </c>
      <c r="R6" s="557">
        <v>10.928961748633879</v>
      </c>
      <c r="S6" s="43">
        <v>3</v>
      </c>
      <c r="T6" s="557">
        <v>10.928961748633879</v>
      </c>
    </row>
    <row r="7" spans="1:20">
      <c r="A7" s="4" t="s">
        <v>4</v>
      </c>
      <c r="B7" s="43">
        <v>18360</v>
      </c>
      <c r="C7" s="43">
        <v>1</v>
      </c>
      <c r="D7" s="43">
        <v>5.4</v>
      </c>
      <c r="E7" s="43">
        <v>1</v>
      </c>
      <c r="F7" s="41">
        <f t="shared" si="0"/>
        <v>5.4466230936819171</v>
      </c>
      <c r="G7" s="43">
        <v>1</v>
      </c>
      <c r="H7" s="41">
        <f t="shared" si="1"/>
        <v>5.4466230936819171</v>
      </c>
      <c r="I7" s="43">
        <v>1</v>
      </c>
      <c r="J7" s="41">
        <f t="shared" si="2"/>
        <v>5.4466230936819171</v>
      </c>
      <c r="K7" s="43">
        <v>1</v>
      </c>
      <c r="L7" s="41">
        <f t="shared" si="3"/>
        <v>5.4466230936819171</v>
      </c>
      <c r="M7" s="43">
        <v>1</v>
      </c>
      <c r="N7" s="41">
        <f t="shared" si="4"/>
        <v>5.4466230936819171</v>
      </c>
      <c r="O7" s="43">
        <v>1</v>
      </c>
      <c r="P7" s="41">
        <f t="shared" si="5"/>
        <v>5.4466230936819171</v>
      </c>
      <c r="Q7" s="43">
        <v>1</v>
      </c>
      <c r="R7" s="557">
        <v>5.4466230936819171</v>
      </c>
      <c r="S7" s="43">
        <v>1</v>
      </c>
      <c r="T7" s="557">
        <v>5.4466230936819171</v>
      </c>
    </row>
    <row r="8" spans="1:20">
      <c r="A8" s="4" t="s">
        <v>5</v>
      </c>
      <c r="B8" s="43">
        <v>49513</v>
      </c>
      <c r="C8" s="43">
        <v>7</v>
      </c>
      <c r="D8" s="43">
        <v>14.1</v>
      </c>
      <c r="E8" s="43">
        <v>7</v>
      </c>
      <c r="F8" s="41">
        <f t="shared" si="0"/>
        <v>14.137701209783289</v>
      </c>
      <c r="G8" s="43">
        <v>7</v>
      </c>
      <c r="H8" s="41">
        <f t="shared" si="1"/>
        <v>14.137701209783289</v>
      </c>
      <c r="I8" s="43">
        <v>7</v>
      </c>
      <c r="J8" s="41">
        <f t="shared" si="2"/>
        <v>14.137701209783289</v>
      </c>
      <c r="K8" s="43">
        <v>7</v>
      </c>
      <c r="L8" s="41">
        <f t="shared" si="3"/>
        <v>14.137701209783289</v>
      </c>
      <c r="M8" s="43">
        <v>7</v>
      </c>
      <c r="N8" s="41">
        <f t="shared" si="4"/>
        <v>14.137701209783289</v>
      </c>
      <c r="O8" s="43">
        <v>7</v>
      </c>
      <c r="P8" s="41">
        <f t="shared" si="5"/>
        <v>14.137701209783289</v>
      </c>
      <c r="Q8" s="43">
        <v>7</v>
      </c>
      <c r="R8" s="557">
        <v>14.137701209783289</v>
      </c>
      <c r="S8" s="43">
        <v>7</v>
      </c>
      <c r="T8" s="557">
        <v>14.137701209783289</v>
      </c>
    </row>
    <row r="9" spans="1:20">
      <c r="A9" s="4" t="s">
        <v>6</v>
      </c>
      <c r="B9" s="43">
        <v>28016</v>
      </c>
      <c r="C9" s="43">
        <v>3</v>
      </c>
      <c r="D9" s="43">
        <v>10.7</v>
      </c>
      <c r="E9" s="43">
        <v>3</v>
      </c>
      <c r="F9" s="41">
        <f t="shared" si="0"/>
        <v>10.708166761850372</v>
      </c>
      <c r="G9" s="43">
        <v>3</v>
      </c>
      <c r="H9" s="41">
        <f t="shared" si="1"/>
        <v>10.708166761850372</v>
      </c>
      <c r="I9" s="43">
        <v>3</v>
      </c>
      <c r="J9" s="41">
        <f t="shared" si="2"/>
        <v>10.708166761850372</v>
      </c>
      <c r="K9" s="43">
        <v>3</v>
      </c>
      <c r="L9" s="41">
        <f t="shared" si="3"/>
        <v>10.708166761850372</v>
      </c>
      <c r="M9" s="43">
        <v>3</v>
      </c>
      <c r="N9" s="41">
        <f t="shared" si="4"/>
        <v>10.708166761850372</v>
      </c>
      <c r="O9" s="43">
        <v>3</v>
      </c>
      <c r="P9" s="41">
        <f t="shared" si="5"/>
        <v>10.708166761850372</v>
      </c>
      <c r="Q9" s="43">
        <v>3</v>
      </c>
      <c r="R9" s="557">
        <v>10.708166761850372</v>
      </c>
      <c r="S9" s="43">
        <v>3</v>
      </c>
      <c r="T9" s="557">
        <v>10.708166761850372</v>
      </c>
    </row>
    <row r="10" spans="1:20">
      <c r="A10" s="4" t="s">
        <v>8</v>
      </c>
      <c r="B10" s="43">
        <v>59274</v>
      </c>
      <c r="C10" s="43">
        <v>6</v>
      </c>
      <c r="D10" s="43">
        <v>10.1</v>
      </c>
      <c r="E10" s="43">
        <v>9</v>
      </c>
      <c r="F10" s="41">
        <f t="shared" si="0"/>
        <v>15.18372304889159</v>
      </c>
      <c r="G10" s="43">
        <v>9</v>
      </c>
      <c r="H10" s="41">
        <f t="shared" si="1"/>
        <v>15.18372304889159</v>
      </c>
      <c r="I10" s="43">
        <v>8</v>
      </c>
      <c r="J10" s="41">
        <f t="shared" si="2"/>
        <v>13.496642710125856</v>
      </c>
      <c r="K10" s="43">
        <v>8</v>
      </c>
      <c r="L10" s="41">
        <f t="shared" si="3"/>
        <v>13.496642710125856</v>
      </c>
      <c r="M10" s="43">
        <v>8</v>
      </c>
      <c r="N10" s="41">
        <f t="shared" si="4"/>
        <v>13.496642710125856</v>
      </c>
      <c r="O10" s="43">
        <v>8</v>
      </c>
      <c r="P10" s="41">
        <f t="shared" si="5"/>
        <v>13.496642710125856</v>
      </c>
      <c r="Q10" s="43">
        <v>8</v>
      </c>
      <c r="R10" s="557">
        <v>10.122482032594393</v>
      </c>
      <c r="S10" s="43">
        <v>8</v>
      </c>
      <c r="T10" s="557">
        <v>10.122482032594393</v>
      </c>
    </row>
    <row r="11" spans="1:20">
      <c r="A11" s="4" t="s">
        <v>9</v>
      </c>
      <c r="B11" s="43">
        <v>16154</v>
      </c>
      <c r="C11" s="43"/>
      <c r="D11" s="43">
        <v>0</v>
      </c>
      <c r="E11" s="43">
        <v>0</v>
      </c>
      <c r="F11" s="41">
        <f t="shared" si="0"/>
        <v>0</v>
      </c>
      <c r="G11" s="43">
        <v>0</v>
      </c>
      <c r="H11" s="41">
        <f t="shared" si="1"/>
        <v>0</v>
      </c>
      <c r="I11" s="43">
        <v>0</v>
      </c>
      <c r="J11" s="41">
        <f t="shared" si="2"/>
        <v>0</v>
      </c>
      <c r="K11" s="43">
        <v>0</v>
      </c>
      <c r="L11" s="41">
        <f t="shared" si="3"/>
        <v>0</v>
      </c>
      <c r="M11" s="43">
        <v>0</v>
      </c>
      <c r="N11" s="41">
        <f t="shared" si="4"/>
        <v>0</v>
      </c>
      <c r="O11" s="43">
        <v>0</v>
      </c>
      <c r="P11" s="41">
        <f t="shared" si="5"/>
        <v>0</v>
      </c>
      <c r="Q11" s="43">
        <v>0</v>
      </c>
      <c r="R11" s="557">
        <v>0</v>
      </c>
      <c r="S11" s="43">
        <v>0</v>
      </c>
      <c r="T11" s="557">
        <v>0</v>
      </c>
    </row>
    <row r="12" spans="1:20">
      <c r="A12" s="4" t="s">
        <v>10</v>
      </c>
      <c r="B12" s="43">
        <v>14704</v>
      </c>
      <c r="C12" s="43">
        <v>2</v>
      </c>
      <c r="D12" s="43">
        <v>13.6</v>
      </c>
      <c r="E12" s="43">
        <v>2</v>
      </c>
      <c r="F12" s="41">
        <f t="shared" si="0"/>
        <v>13.601741022850925</v>
      </c>
      <c r="G12" s="43">
        <v>2</v>
      </c>
      <c r="H12" s="41">
        <f t="shared" si="1"/>
        <v>13.601741022850925</v>
      </c>
      <c r="I12" s="43">
        <v>2</v>
      </c>
      <c r="J12" s="41">
        <f t="shared" si="2"/>
        <v>13.601741022850925</v>
      </c>
      <c r="K12" s="43">
        <v>2</v>
      </c>
      <c r="L12" s="41">
        <f t="shared" si="3"/>
        <v>13.601741022850925</v>
      </c>
      <c r="M12" s="43">
        <v>2</v>
      </c>
      <c r="N12" s="41">
        <f t="shared" si="4"/>
        <v>13.601741022850925</v>
      </c>
      <c r="O12" s="43">
        <v>2</v>
      </c>
      <c r="P12" s="41">
        <f t="shared" si="5"/>
        <v>13.601741022850925</v>
      </c>
      <c r="Q12" s="43">
        <v>2</v>
      </c>
      <c r="R12" s="557">
        <v>13.601741022850925</v>
      </c>
      <c r="S12" s="43">
        <v>2</v>
      </c>
      <c r="T12" s="557">
        <v>13.601741022850925</v>
      </c>
    </row>
    <row r="13" spans="1:20">
      <c r="A13" s="4" t="s">
        <v>11</v>
      </c>
      <c r="B13" s="43">
        <v>39240</v>
      </c>
      <c r="C13" s="43">
        <v>6</v>
      </c>
      <c r="D13" s="43">
        <v>15.3</v>
      </c>
      <c r="E13" s="43">
        <v>6</v>
      </c>
      <c r="F13" s="41">
        <f t="shared" si="0"/>
        <v>15.290519877675839</v>
      </c>
      <c r="G13" s="43">
        <v>6</v>
      </c>
      <c r="H13" s="41">
        <f t="shared" si="1"/>
        <v>15.290519877675839</v>
      </c>
      <c r="I13" s="43">
        <v>6</v>
      </c>
      <c r="J13" s="41">
        <f t="shared" si="2"/>
        <v>15.290519877675839</v>
      </c>
      <c r="K13" s="43">
        <v>6</v>
      </c>
      <c r="L13" s="41">
        <f t="shared" si="3"/>
        <v>15.290519877675839</v>
      </c>
      <c r="M13" s="43">
        <v>6</v>
      </c>
      <c r="N13" s="41">
        <f t="shared" si="4"/>
        <v>15.290519877675839</v>
      </c>
      <c r="O13" s="43">
        <v>6</v>
      </c>
      <c r="P13" s="41">
        <f t="shared" si="5"/>
        <v>15.290519877675839</v>
      </c>
      <c r="Q13" s="43">
        <v>6</v>
      </c>
      <c r="R13" s="557">
        <v>15.290519877675839</v>
      </c>
      <c r="S13" s="43">
        <v>6</v>
      </c>
      <c r="T13" s="557">
        <v>15.290519877675839</v>
      </c>
    </row>
    <row r="14" spans="1:20">
      <c r="A14" s="4" t="s">
        <v>171</v>
      </c>
      <c r="B14" s="43">
        <v>24562</v>
      </c>
      <c r="C14" s="43">
        <v>2</v>
      </c>
      <c r="D14" s="43">
        <v>8.1</v>
      </c>
      <c r="E14" s="43">
        <v>2</v>
      </c>
      <c r="F14" s="41">
        <f t="shared" si="0"/>
        <v>8.1426593925576096</v>
      </c>
      <c r="G14" s="43">
        <v>2</v>
      </c>
      <c r="H14" s="41">
        <f t="shared" si="1"/>
        <v>8.1426593925576096</v>
      </c>
      <c r="I14" s="43">
        <v>2</v>
      </c>
      <c r="J14" s="41">
        <f t="shared" si="2"/>
        <v>8.1426593925576096</v>
      </c>
      <c r="K14" s="43">
        <v>2</v>
      </c>
      <c r="L14" s="41">
        <f t="shared" si="3"/>
        <v>8.1426593925576096</v>
      </c>
      <c r="M14" s="43">
        <v>2</v>
      </c>
      <c r="N14" s="41">
        <f t="shared" si="4"/>
        <v>8.1426593925576096</v>
      </c>
      <c r="O14" s="43">
        <v>2</v>
      </c>
      <c r="P14" s="41">
        <f t="shared" si="5"/>
        <v>8.1426593925576096</v>
      </c>
      <c r="Q14" s="43">
        <v>2</v>
      </c>
      <c r="R14" s="557">
        <v>8.1426593925576096</v>
      </c>
      <c r="S14" s="43">
        <v>2</v>
      </c>
      <c r="T14" s="557">
        <v>8.1426593925576096</v>
      </c>
    </row>
    <row r="15" spans="1:20">
      <c r="A15" s="4" t="s">
        <v>14</v>
      </c>
      <c r="B15" s="43">
        <v>5401</v>
      </c>
      <c r="C15" s="43"/>
      <c r="D15" s="43">
        <v>0</v>
      </c>
      <c r="E15" s="43">
        <v>0</v>
      </c>
      <c r="F15" s="41">
        <f t="shared" si="0"/>
        <v>0</v>
      </c>
      <c r="G15" s="43">
        <v>0</v>
      </c>
      <c r="H15" s="41">
        <f t="shared" si="1"/>
        <v>0</v>
      </c>
      <c r="I15" s="43">
        <v>0</v>
      </c>
      <c r="J15" s="41">
        <f t="shared" si="2"/>
        <v>0</v>
      </c>
      <c r="K15" s="43">
        <v>0</v>
      </c>
      <c r="L15" s="41">
        <f t="shared" si="3"/>
        <v>0</v>
      </c>
      <c r="M15" s="43">
        <v>0</v>
      </c>
      <c r="N15" s="41">
        <f t="shared" si="4"/>
        <v>0</v>
      </c>
      <c r="O15" s="43">
        <v>0</v>
      </c>
      <c r="P15" s="41">
        <f t="shared" si="5"/>
        <v>0</v>
      </c>
      <c r="Q15" s="43">
        <v>0</v>
      </c>
      <c r="R15" s="557">
        <v>0</v>
      </c>
      <c r="S15" s="43">
        <v>0</v>
      </c>
      <c r="T15" s="557">
        <v>0</v>
      </c>
    </row>
    <row r="16" spans="1:20">
      <c r="A16" s="4" t="s">
        <v>15</v>
      </c>
      <c r="B16" s="43">
        <v>26904</v>
      </c>
      <c r="C16" s="43">
        <v>13</v>
      </c>
      <c r="D16" s="43">
        <v>48.3</v>
      </c>
      <c r="E16" s="43">
        <v>10</v>
      </c>
      <c r="F16" s="41">
        <f t="shared" si="0"/>
        <v>37.169194171870359</v>
      </c>
      <c r="G16" s="43">
        <v>10</v>
      </c>
      <c r="H16" s="41">
        <f t="shared" si="1"/>
        <v>37.169194171870359</v>
      </c>
      <c r="I16" s="43">
        <v>10</v>
      </c>
      <c r="J16" s="41">
        <f t="shared" si="2"/>
        <v>37.169194171870359</v>
      </c>
      <c r="K16" s="43">
        <v>9</v>
      </c>
      <c r="L16" s="41">
        <f t="shared" si="3"/>
        <v>33.452274754683316</v>
      </c>
      <c r="M16" s="43">
        <v>9</v>
      </c>
      <c r="N16" s="41">
        <f t="shared" si="4"/>
        <v>33.452274754683316</v>
      </c>
      <c r="O16" s="43">
        <v>9</v>
      </c>
      <c r="P16" s="41">
        <f t="shared" si="5"/>
        <v>33.452274754683316</v>
      </c>
      <c r="Q16" s="43">
        <v>9</v>
      </c>
      <c r="R16" s="557">
        <v>40.886113589057395</v>
      </c>
      <c r="S16" s="43">
        <v>9</v>
      </c>
      <c r="T16" s="557">
        <v>40.886113589057395</v>
      </c>
    </row>
    <row r="17" spans="1:20">
      <c r="A17" s="4" t="s">
        <v>172</v>
      </c>
      <c r="B17" s="43">
        <v>13688</v>
      </c>
      <c r="C17" s="43">
        <v>1</v>
      </c>
      <c r="D17" s="43">
        <v>7.3</v>
      </c>
      <c r="E17" s="43">
        <v>1</v>
      </c>
      <c r="F17" s="41">
        <f t="shared" si="0"/>
        <v>7.3056691992986549</v>
      </c>
      <c r="G17" s="43">
        <v>1</v>
      </c>
      <c r="H17" s="41">
        <f t="shared" si="1"/>
        <v>7.3056691992986549</v>
      </c>
      <c r="I17" s="43">
        <v>1</v>
      </c>
      <c r="J17" s="41">
        <f t="shared" si="2"/>
        <v>7.3056691992986549</v>
      </c>
      <c r="K17" s="43">
        <v>1</v>
      </c>
      <c r="L17" s="41">
        <f t="shared" si="3"/>
        <v>7.3056691992986549</v>
      </c>
      <c r="M17" s="43">
        <v>1</v>
      </c>
      <c r="N17" s="41">
        <f t="shared" si="4"/>
        <v>7.3056691992986549</v>
      </c>
      <c r="O17" s="43">
        <v>1</v>
      </c>
      <c r="P17" s="41">
        <f t="shared" si="5"/>
        <v>7.3056691992986549</v>
      </c>
      <c r="Q17" s="43">
        <v>1</v>
      </c>
      <c r="R17" s="557">
        <v>7.3056691992986549</v>
      </c>
      <c r="S17" s="43">
        <v>1</v>
      </c>
      <c r="T17" s="557">
        <v>7.3056691992986549</v>
      </c>
    </row>
    <row r="18" spans="1:20">
      <c r="A18" s="4" t="s">
        <v>173</v>
      </c>
      <c r="B18" s="43">
        <v>24615</v>
      </c>
      <c r="C18" s="43">
        <v>1</v>
      </c>
      <c r="D18" s="43">
        <v>4.0999999999999996</v>
      </c>
      <c r="E18" s="43">
        <v>1</v>
      </c>
      <c r="F18" s="41">
        <f t="shared" si="0"/>
        <v>4.0625634775543364</v>
      </c>
      <c r="G18" s="43">
        <v>1</v>
      </c>
      <c r="H18" s="41">
        <f t="shared" si="1"/>
        <v>4.0625634775543364</v>
      </c>
      <c r="I18" s="43">
        <v>1</v>
      </c>
      <c r="J18" s="41">
        <f t="shared" si="2"/>
        <v>4.0625634775543364</v>
      </c>
      <c r="K18" s="43">
        <v>1</v>
      </c>
      <c r="L18" s="41">
        <f t="shared" si="3"/>
        <v>4.0625634775543364</v>
      </c>
      <c r="M18" s="43">
        <v>1</v>
      </c>
      <c r="N18" s="41">
        <f t="shared" si="4"/>
        <v>4.0625634775543364</v>
      </c>
      <c r="O18" s="43">
        <v>1</v>
      </c>
      <c r="P18" s="41">
        <f t="shared" si="5"/>
        <v>4.0625634775543364</v>
      </c>
      <c r="Q18" s="43">
        <v>1</v>
      </c>
      <c r="R18" s="557">
        <v>4.0625634775543364</v>
      </c>
      <c r="S18" s="43">
        <v>1</v>
      </c>
      <c r="T18" s="557">
        <v>4.0625634775543364</v>
      </c>
    </row>
    <row r="19" spans="1:20">
      <c r="A19" s="4" t="s">
        <v>17</v>
      </c>
      <c r="B19" s="43">
        <v>45412</v>
      </c>
      <c r="C19" s="43">
        <v>6</v>
      </c>
      <c r="D19" s="43">
        <v>13.2</v>
      </c>
      <c r="E19" s="43">
        <v>6</v>
      </c>
      <c r="F19" s="41">
        <f t="shared" si="0"/>
        <v>13.212366775301684</v>
      </c>
      <c r="G19" s="43">
        <v>6</v>
      </c>
      <c r="H19" s="41">
        <f t="shared" si="1"/>
        <v>13.212366775301684</v>
      </c>
      <c r="I19" s="43">
        <v>6</v>
      </c>
      <c r="J19" s="41">
        <f t="shared" si="2"/>
        <v>13.212366775301684</v>
      </c>
      <c r="K19" s="43">
        <v>6</v>
      </c>
      <c r="L19" s="41">
        <f t="shared" si="3"/>
        <v>13.212366775301684</v>
      </c>
      <c r="M19" s="43">
        <v>6</v>
      </c>
      <c r="N19" s="41">
        <f t="shared" si="4"/>
        <v>13.212366775301684</v>
      </c>
      <c r="O19" s="43">
        <v>6</v>
      </c>
      <c r="P19" s="41">
        <f t="shared" si="5"/>
        <v>13.212366775301684</v>
      </c>
      <c r="Q19" s="43">
        <v>6</v>
      </c>
      <c r="R19" s="557">
        <v>13.212366775301684</v>
      </c>
      <c r="S19" s="43">
        <v>6</v>
      </c>
      <c r="T19" s="557">
        <v>13.212366775301684</v>
      </c>
    </row>
    <row r="20" spans="1:20">
      <c r="A20" s="4" t="s">
        <v>19</v>
      </c>
      <c r="B20" s="43">
        <v>22278</v>
      </c>
      <c r="C20" s="43">
        <v>3</v>
      </c>
      <c r="D20" s="43">
        <v>13.5</v>
      </c>
      <c r="E20" s="43">
        <v>3</v>
      </c>
      <c r="F20" s="41">
        <f t="shared" si="0"/>
        <v>13.466199838405602</v>
      </c>
      <c r="G20" s="43">
        <v>3</v>
      </c>
      <c r="H20" s="41">
        <f t="shared" si="1"/>
        <v>13.466199838405602</v>
      </c>
      <c r="I20" s="43">
        <v>3</v>
      </c>
      <c r="J20" s="41">
        <f t="shared" si="2"/>
        <v>13.466199838405602</v>
      </c>
      <c r="K20" s="43">
        <v>3</v>
      </c>
      <c r="L20" s="41">
        <f t="shared" si="3"/>
        <v>13.466199838405602</v>
      </c>
      <c r="M20" s="43">
        <v>3</v>
      </c>
      <c r="N20" s="41">
        <f t="shared" si="4"/>
        <v>13.466199838405602</v>
      </c>
      <c r="O20" s="43">
        <v>3</v>
      </c>
      <c r="P20" s="41">
        <f t="shared" si="5"/>
        <v>13.466199838405602</v>
      </c>
      <c r="Q20" s="43">
        <v>3</v>
      </c>
      <c r="R20" s="557">
        <v>13.466199838405602</v>
      </c>
      <c r="S20" s="43">
        <v>3</v>
      </c>
      <c r="T20" s="557">
        <v>13.466199838405602</v>
      </c>
    </row>
    <row r="21" spans="1:20">
      <c r="A21" s="4" t="s">
        <v>7</v>
      </c>
      <c r="B21" s="43">
        <v>39078</v>
      </c>
      <c r="C21" s="43">
        <v>8</v>
      </c>
      <c r="D21" s="43">
        <v>20.5</v>
      </c>
      <c r="E21" s="43">
        <v>8</v>
      </c>
      <c r="F21" s="41">
        <f t="shared" si="0"/>
        <v>20.47187675930191</v>
      </c>
      <c r="G21" s="43">
        <v>8</v>
      </c>
      <c r="H21" s="41">
        <f t="shared" si="1"/>
        <v>20.47187675930191</v>
      </c>
      <c r="I21" s="43">
        <v>8</v>
      </c>
      <c r="J21" s="41">
        <f t="shared" si="2"/>
        <v>20.47187675930191</v>
      </c>
      <c r="K21" s="43">
        <v>8</v>
      </c>
      <c r="L21" s="41">
        <f t="shared" si="3"/>
        <v>20.47187675930191</v>
      </c>
      <c r="M21" s="43">
        <v>8</v>
      </c>
      <c r="N21" s="41">
        <f t="shared" si="4"/>
        <v>20.47187675930191</v>
      </c>
      <c r="O21" s="43">
        <v>8</v>
      </c>
      <c r="P21" s="41">
        <f t="shared" si="5"/>
        <v>20.47187675930191</v>
      </c>
      <c r="Q21" s="43">
        <v>8</v>
      </c>
      <c r="R21" s="557">
        <v>20.47187675930191</v>
      </c>
      <c r="S21" s="43">
        <v>8</v>
      </c>
      <c r="T21" s="557">
        <v>20.47187675930191</v>
      </c>
    </row>
    <row r="22" spans="1:20">
      <c r="A22" s="4" t="s">
        <v>20</v>
      </c>
      <c r="B22" s="43">
        <v>18236</v>
      </c>
      <c r="C22" s="43">
        <v>1</v>
      </c>
      <c r="D22" s="43">
        <v>5.5</v>
      </c>
      <c r="E22" s="43">
        <v>1</v>
      </c>
      <c r="F22" s="41">
        <f t="shared" si="0"/>
        <v>5.4836586970826939</v>
      </c>
      <c r="G22" s="43">
        <v>1</v>
      </c>
      <c r="H22" s="41">
        <f t="shared" si="1"/>
        <v>5.4836586970826939</v>
      </c>
      <c r="I22" s="43">
        <v>1</v>
      </c>
      <c r="J22" s="41">
        <f t="shared" si="2"/>
        <v>5.4836586970826939</v>
      </c>
      <c r="K22" s="43">
        <v>1</v>
      </c>
      <c r="L22" s="41">
        <f t="shared" si="3"/>
        <v>5.4836586970826939</v>
      </c>
      <c r="M22" s="43">
        <v>1</v>
      </c>
      <c r="N22" s="41">
        <f t="shared" si="4"/>
        <v>5.4836586970826939</v>
      </c>
      <c r="O22" s="43">
        <v>1</v>
      </c>
      <c r="P22" s="41">
        <f t="shared" si="5"/>
        <v>5.4836586970826939</v>
      </c>
      <c r="Q22" s="43">
        <v>1</v>
      </c>
      <c r="R22" s="557">
        <v>5.4836586970826939</v>
      </c>
      <c r="S22" s="43">
        <v>1</v>
      </c>
      <c r="T22" s="557">
        <v>5.4836586970826939</v>
      </c>
    </row>
    <row r="23" spans="1:20">
      <c r="A23" s="4" t="s">
        <v>18</v>
      </c>
      <c r="B23" s="43">
        <v>16657</v>
      </c>
      <c r="C23" s="43">
        <v>4</v>
      </c>
      <c r="D23" s="43">
        <v>24</v>
      </c>
      <c r="E23" s="43">
        <v>4</v>
      </c>
      <c r="F23" s="41">
        <f t="shared" si="0"/>
        <v>24.013928078285407</v>
      </c>
      <c r="G23" s="43">
        <v>4</v>
      </c>
      <c r="H23" s="41">
        <f t="shared" si="1"/>
        <v>24.013928078285407</v>
      </c>
      <c r="I23" s="43">
        <v>4</v>
      </c>
      <c r="J23" s="41">
        <f t="shared" si="2"/>
        <v>24.013928078285407</v>
      </c>
      <c r="K23" s="43">
        <v>4</v>
      </c>
      <c r="L23" s="41">
        <f t="shared" si="3"/>
        <v>24.013928078285407</v>
      </c>
      <c r="M23" s="43">
        <v>4</v>
      </c>
      <c r="N23" s="41">
        <f t="shared" si="4"/>
        <v>24.013928078285407</v>
      </c>
      <c r="O23" s="43">
        <v>4</v>
      </c>
      <c r="P23" s="41">
        <f t="shared" si="5"/>
        <v>24.013928078285407</v>
      </c>
      <c r="Q23" s="43">
        <v>4</v>
      </c>
      <c r="R23" s="557">
        <v>24.013928078285407</v>
      </c>
      <c r="S23" s="43">
        <v>4</v>
      </c>
      <c r="T23" s="557">
        <v>24.013928078285407</v>
      </c>
    </row>
    <row r="24" spans="1:20">
      <c r="A24" s="4" t="s">
        <v>12</v>
      </c>
      <c r="B24" s="43">
        <v>12834</v>
      </c>
      <c r="C24" s="43">
        <v>1</v>
      </c>
      <c r="D24" s="43">
        <v>7.8</v>
      </c>
      <c r="E24" s="43">
        <v>1</v>
      </c>
      <c r="F24" s="41">
        <f t="shared" si="0"/>
        <v>7.7918030232195727</v>
      </c>
      <c r="G24" s="43">
        <v>1</v>
      </c>
      <c r="H24" s="41">
        <f t="shared" si="1"/>
        <v>7.7918030232195727</v>
      </c>
      <c r="I24" s="43">
        <v>1</v>
      </c>
      <c r="J24" s="41">
        <f t="shared" si="2"/>
        <v>7.7918030232195727</v>
      </c>
      <c r="K24" s="43">
        <v>1</v>
      </c>
      <c r="L24" s="41">
        <f t="shared" si="3"/>
        <v>7.7918030232195727</v>
      </c>
      <c r="M24" s="43">
        <v>1</v>
      </c>
      <c r="N24" s="41">
        <f t="shared" si="4"/>
        <v>7.7918030232195727</v>
      </c>
      <c r="O24" s="43">
        <v>1</v>
      </c>
      <c r="P24" s="41">
        <f t="shared" si="5"/>
        <v>7.7918030232195727</v>
      </c>
      <c r="Q24" s="43">
        <v>1</v>
      </c>
      <c r="R24" s="557">
        <v>7.7918030232195727</v>
      </c>
      <c r="S24" s="43">
        <v>1</v>
      </c>
      <c r="T24" s="557">
        <v>7.7918030232195727</v>
      </c>
    </row>
    <row r="25" spans="1:20">
      <c r="A25" s="4" t="s">
        <v>21</v>
      </c>
      <c r="B25" s="43">
        <v>559745</v>
      </c>
      <c r="C25" s="43">
        <v>73</v>
      </c>
      <c r="D25" s="43">
        <v>13</v>
      </c>
      <c r="E25" s="43">
        <f>SUM(E3:E24)</f>
        <v>73</v>
      </c>
      <c r="F25" s="41">
        <f t="shared" si="0"/>
        <v>13.041652895514922</v>
      </c>
      <c r="G25" s="43">
        <f>SUM(G3:G24)</f>
        <v>73</v>
      </c>
      <c r="H25" s="41">
        <f t="shared" si="1"/>
        <v>13.041652895514922</v>
      </c>
      <c r="I25" s="43">
        <f>SUM(I3:I24)</f>
        <v>72</v>
      </c>
      <c r="J25" s="41">
        <f t="shared" si="2"/>
        <v>12.863000116124308</v>
      </c>
      <c r="K25" s="43">
        <f>SUM(K3:K24)</f>
        <v>71</v>
      </c>
      <c r="L25" s="41">
        <f t="shared" si="3"/>
        <v>12.684347336733691</v>
      </c>
      <c r="M25" s="43">
        <f>SUM(M3:M24)</f>
        <v>71</v>
      </c>
      <c r="N25" s="41">
        <f t="shared" si="4"/>
        <v>12.684347336733691</v>
      </c>
      <c r="O25" s="43">
        <f>SUM(O3:O24)</f>
        <v>71</v>
      </c>
      <c r="P25" s="41">
        <f t="shared" si="5"/>
        <v>12.684347336733691</v>
      </c>
      <c r="Q25" s="43">
        <f>SUM(Q3:Q24)</f>
        <v>71</v>
      </c>
      <c r="R25" s="557">
        <v>12.684347336733691</v>
      </c>
      <c r="S25" s="43">
        <f>SUM(S3:S24)</f>
        <v>71</v>
      </c>
      <c r="T25" s="557">
        <v>12.684347336733691</v>
      </c>
    </row>
    <row r="26" spans="1:20">
      <c r="A26" s="4" t="s">
        <v>174</v>
      </c>
      <c r="B26" s="43">
        <v>392126</v>
      </c>
      <c r="C26" s="43">
        <v>41</v>
      </c>
      <c r="D26" s="43">
        <v>10.5</v>
      </c>
      <c r="E26" s="43">
        <v>41</v>
      </c>
      <c r="F26" s="41">
        <f t="shared" si="0"/>
        <v>10.455822873260125</v>
      </c>
      <c r="G26" s="43">
        <v>40</v>
      </c>
      <c r="H26" s="41">
        <f t="shared" si="1"/>
        <v>10.20080280318061</v>
      </c>
      <c r="I26" s="43">
        <v>39</v>
      </c>
      <c r="J26" s="41">
        <f t="shared" si="2"/>
        <v>9.945782733101094</v>
      </c>
      <c r="K26" s="43">
        <v>38</v>
      </c>
      <c r="L26" s="41">
        <f t="shared" si="3"/>
        <v>9.6907626630215802</v>
      </c>
      <c r="M26" s="43">
        <v>38</v>
      </c>
      <c r="N26" s="41">
        <f t="shared" si="4"/>
        <v>9.6907626630215802</v>
      </c>
      <c r="O26" s="43">
        <v>37</v>
      </c>
      <c r="P26" s="41">
        <f t="shared" si="5"/>
        <v>9.4357425929420646</v>
      </c>
      <c r="Q26" s="43">
        <v>37</v>
      </c>
      <c r="R26" s="557">
        <v>9.4357425929420646</v>
      </c>
      <c r="S26" s="43">
        <v>37</v>
      </c>
      <c r="T26" s="557">
        <v>9.4357425929420646</v>
      </c>
    </row>
    <row r="27" spans="1:20">
      <c r="A27" s="4" t="s">
        <v>175</v>
      </c>
      <c r="B27" s="43"/>
      <c r="C27" s="43">
        <v>25</v>
      </c>
      <c r="D27" s="43"/>
      <c r="E27" s="43">
        <v>25</v>
      </c>
      <c r="F27" s="41"/>
      <c r="G27" s="43">
        <v>24</v>
      </c>
      <c r="H27" s="41"/>
      <c r="I27" s="43">
        <v>23</v>
      </c>
      <c r="J27" s="41"/>
      <c r="K27" s="43">
        <v>23</v>
      </c>
      <c r="L27" s="41"/>
      <c r="M27" s="43">
        <v>23</v>
      </c>
      <c r="N27" s="41"/>
      <c r="O27" s="43">
        <v>22</v>
      </c>
      <c r="P27" s="41"/>
      <c r="Q27" s="43">
        <v>23</v>
      </c>
      <c r="R27" s="557"/>
      <c r="S27" s="43">
        <v>22</v>
      </c>
      <c r="T27" s="557"/>
    </row>
    <row r="28" spans="1:20">
      <c r="A28" s="4" t="s">
        <v>176</v>
      </c>
      <c r="B28" s="43"/>
      <c r="C28" s="43"/>
      <c r="D28" s="43"/>
      <c r="E28" s="43">
        <v>0</v>
      </c>
      <c r="F28" s="41"/>
      <c r="G28" s="43">
        <v>0</v>
      </c>
      <c r="H28" s="41"/>
      <c r="I28" s="43">
        <v>0</v>
      </c>
      <c r="J28" s="41"/>
      <c r="K28" s="43">
        <v>0</v>
      </c>
      <c r="L28" s="41"/>
      <c r="M28" s="43">
        <v>0</v>
      </c>
      <c r="N28" s="41"/>
      <c r="O28" s="43">
        <v>0</v>
      </c>
      <c r="P28" s="41"/>
      <c r="Q28" s="43">
        <v>0</v>
      </c>
      <c r="R28" s="557"/>
      <c r="S28" s="43">
        <v>0</v>
      </c>
      <c r="T28" s="557"/>
    </row>
    <row r="29" spans="1:20">
      <c r="A29" s="4" t="s">
        <v>177</v>
      </c>
      <c r="B29" s="43"/>
      <c r="C29" s="43">
        <v>3</v>
      </c>
      <c r="D29" s="43"/>
      <c r="E29" s="43">
        <v>3</v>
      </c>
      <c r="F29" s="41"/>
      <c r="G29" s="43">
        <v>3</v>
      </c>
      <c r="H29" s="41"/>
      <c r="I29" s="43">
        <v>3</v>
      </c>
      <c r="J29" s="41"/>
      <c r="K29" s="43">
        <v>3</v>
      </c>
      <c r="L29" s="41"/>
      <c r="M29" s="43">
        <v>3</v>
      </c>
      <c r="N29" s="41"/>
      <c r="O29" s="43">
        <v>3</v>
      </c>
      <c r="P29" s="41"/>
      <c r="Q29" s="43">
        <v>3</v>
      </c>
      <c r="R29" s="557"/>
      <c r="S29" s="43">
        <v>3</v>
      </c>
      <c r="T29" s="557"/>
    </row>
    <row r="30" spans="1:20">
      <c r="A30" s="4" t="s">
        <v>178</v>
      </c>
      <c r="B30" s="43"/>
      <c r="C30" s="43">
        <v>1</v>
      </c>
      <c r="D30" s="43"/>
      <c r="E30" s="43">
        <v>1</v>
      </c>
      <c r="F30" s="41"/>
      <c r="G30" s="43">
        <v>1</v>
      </c>
      <c r="H30" s="41"/>
      <c r="I30" s="43">
        <v>1</v>
      </c>
      <c r="J30" s="41"/>
      <c r="K30" s="43">
        <v>1</v>
      </c>
      <c r="L30" s="41"/>
      <c r="M30" s="43">
        <v>1</v>
      </c>
      <c r="N30" s="41"/>
      <c r="O30" s="43">
        <v>1</v>
      </c>
      <c r="P30" s="41"/>
      <c r="Q30" s="43">
        <v>1</v>
      </c>
      <c r="R30" s="557"/>
      <c r="S30" s="43">
        <v>1</v>
      </c>
      <c r="T30" s="557"/>
    </row>
    <row r="31" spans="1:20">
      <c r="A31" s="4" t="s">
        <v>100</v>
      </c>
      <c r="B31" s="43">
        <v>971391</v>
      </c>
      <c r="C31" s="43">
        <v>143</v>
      </c>
      <c r="D31" s="620">
        <v>14.7</v>
      </c>
      <c r="E31" s="43">
        <f>SUM(E25:E30)</f>
        <v>143</v>
      </c>
      <c r="F31" s="619">
        <f t="shared" si="0"/>
        <v>14.721157597712972</v>
      </c>
      <c r="G31" s="43">
        <f>SUM(G25:G30)</f>
        <v>141</v>
      </c>
      <c r="H31" s="41">
        <f t="shared" si="1"/>
        <v>14.515267281661041</v>
      </c>
      <c r="I31" s="43">
        <f>SUM(I25:I30)</f>
        <v>138</v>
      </c>
      <c r="J31" s="41">
        <f t="shared" si="2"/>
        <v>14.206431807583147</v>
      </c>
      <c r="K31" s="43">
        <f>SUM(K25:K30)</f>
        <v>136</v>
      </c>
      <c r="L31" s="41">
        <f t="shared" si="3"/>
        <v>14.000541491531216</v>
      </c>
      <c r="M31" s="43">
        <f>SUM(M25:M30)</f>
        <v>136</v>
      </c>
      <c r="N31" s="41">
        <f t="shared" si="4"/>
        <v>14.000541491531216</v>
      </c>
      <c r="O31" s="43">
        <f>SUM(O25:O30)</f>
        <v>134</v>
      </c>
      <c r="P31" s="41">
        <f t="shared" si="5"/>
        <v>13.794651175479288</v>
      </c>
      <c r="Q31" s="43">
        <f>SUM(Q25:Q30)</f>
        <v>135</v>
      </c>
      <c r="R31" s="557">
        <f>Q31/B31*100000</f>
        <v>13.897596333505252</v>
      </c>
      <c r="S31" s="43">
        <f>SUM(S25:S30)</f>
        <v>134</v>
      </c>
      <c r="T31" s="557">
        <v>13.794651175479288</v>
      </c>
    </row>
    <row r="32" spans="1:20">
      <c r="D32" s="637">
        <v>15.3</v>
      </c>
      <c r="E32" s="637"/>
      <c r="F32" s="637">
        <v>14.8</v>
      </c>
    </row>
  </sheetData>
  <mergeCells count="1">
    <mergeCell ref="A1:T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"/>
  <sheetViews>
    <sheetView zoomScale="80" zoomScaleNormal="80" workbookViewId="0">
      <selection activeCell="P15" sqref="P15"/>
    </sheetView>
  </sheetViews>
  <sheetFormatPr defaultRowHeight="15"/>
  <cols>
    <col min="2" max="2" width="35.7109375" bestFit="1" customWidth="1"/>
  </cols>
  <sheetData>
    <row r="1" spans="1:15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5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5" ht="36.75" customHeight="1" thickBot="1">
      <c r="A3" s="886" t="s">
        <v>421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5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5" s="22" customFormat="1" ht="15.75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5" s="22" customFormat="1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5" ht="126">
      <c r="A7" s="481">
        <v>7.1</v>
      </c>
      <c r="B7" s="482" t="s">
        <v>346</v>
      </c>
      <c r="C7" s="483" t="s">
        <v>347</v>
      </c>
      <c r="D7" s="639">
        <f>SUM(D10:D71)</f>
        <v>191</v>
      </c>
      <c r="E7" s="639">
        <f t="shared" ref="E7:M7" si="0">SUM(E10:E71)</f>
        <v>199</v>
      </c>
      <c r="F7" s="639">
        <f t="shared" si="0"/>
        <v>194</v>
      </c>
      <c r="G7" s="484">
        <f t="shared" si="0"/>
        <v>141</v>
      </c>
      <c r="H7" s="484">
        <f t="shared" si="0"/>
        <v>164</v>
      </c>
      <c r="I7" s="484">
        <f t="shared" si="0"/>
        <v>113</v>
      </c>
      <c r="J7" s="484">
        <f t="shared" si="0"/>
        <v>167</v>
      </c>
      <c r="K7" s="484">
        <f t="shared" si="0"/>
        <v>167</v>
      </c>
      <c r="L7" s="484">
        <f t="shared" si="0"/>
        <v>170</v>
      </c>
      <c r="M7" s="484">
        <f t="shared" si="0"/>
        <v>152</v>
      </c>
      <c r="N7" s="637" t="s">
        <v>620</v>
      </c>
      <c r="O7" s="637"/>
    </row>
    <row r="8" spans="1:15" ht="15.75">
      <c r="A8" s="481"/>
      <c r="B8" s="482" t="s">
        <v>436</v>
      </c>
      <c r="C8" s="485"/>
      <c r="D8" s="484">
        <v>150</v>
      </c>
      <c r="E8" s="484">
        <v>139</v>
      </c>
      <c r="F8" s="484">
        <v>157</v>
      </c>
      <c r="G8" s="484">
        <v>141</v>
      </c>
      <c r="H8" s="484">
        <v>164</v>
      </c>
      <c r="I8" s="484">
        <v>113</v>
      </c>
      <c r="J8" s="484">
        <v>167</v>
      </c>
      <c r="K8" s="484">
        <v>167</v>
      </c>
      <c r="L8" s="484">
        <v>170</v>
      </c>
      <c r="M8" s="484">
        <v>152</v>
      </c>
    </row>
    <row r="9" spans="1:15" ht="15.75">
      <c r="A9" s="481"/>
      <c r="B9" s="482" t="s">
        <v>437</v>
      </c>
      <c r="C9" s="485"/>
      <c r="D9" s="484">
        <v>41</v>
      </c>
      <c r="E9" s="484">
        <v>60</v>
      </c>
      <c r="F9" s="484">
        <v>37</v>
      </c>
      <c r="G9" s="484"/>
      <c r="H9" s="484"/>
      <c r="I9" s="484"/>
      <c r="J9" s="484"/>
      <c r="K9" s="484"/>
      <c r="L9" s="484"/>
      <c r="M9" s="484"/>
    </row>
    <row r="10" spans="1:15" ht="47.25">
      <c r="A10" s="486"/>
      <c r="B10" s="487" t="s">
        <v>438</v>
      </c>
      <c r="C10" s="488" t="s">
        <v>347</v>
      </c>
      <c r="D10" s="486">
        <v>0</v>
      </c>
      <c r="E10" s="486">
        <v>0</v>
      </c>
      <c r="F10" s="486">
        <v>0</v>
      </c>
      <c r="G10" s="486">
        <v>0</v>
      </c>
      <c r="H10" s="486">
        <v>0</v>
      </c>
      <c r="I10" s="486">
        <v>0</v>
      </c>
      <c r="J10" s="486">
        <v>1</v>
      </c>
      <c r="K10" s="486">
        <v>1</v>
      </c>
      <c r="L10" s="486">
        <v>1</v>
      </c>
      <c r="M10" s="486">
        <v>1</v>
      </c>
    </row>
    <row r="11" spans="1:15" ht="47.25">
      <c r="A11" s="486"/>
      <c r="B11" s="487" t="s">
        <v>439</v>
      </c>
      <c r="C11" s="488" t="s">
        <v>347</v>
      </c>
      <c r="D11" s="486">
        <v>1</v>
      </c>
      <c r="E11" s="486">
        <v>1</v>
      </c>
      <c r="F11" s="486">
        <v>1</v>
      </c>
      <c r="G11" s="486">
        <v>0</v>
      </c>
      <c r="H11" s="486">
        <v>1</v>
      </c>
      <c r="I11" s="486">
        <v>0</v>
      </c>
      <c r="J11" s="486">
        <v>1</v>
      </c>
      <c r="K11" s="486">
        <v>0</v>
      </c>
      <c r="L11" s="486">
        <v>0</v>
      </c>
      <c r="M11" s="486">
        <v>1</v>
      </c>
    </row>
    <row r="12" spans="1:15" ht="47.25">
      <c r="A12" s="486"/>
      <c r="B12" s="487" t="s">
        <v>440</v>
      </c>
      <c r="C12" s="488" t="s">
        <v>347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1</v>
      </c>
      <c r="K12" s="486">
        <v>0</v>
      </c>
      <c r="L12" s="486">
        <v>1</v>
      </c>
      <c r="M12" s="486">
        <v>0</v>
      </c>
    </row>
    <row r="13" spans="1:15" ht="47.25">
      <c r="A13" s="486"/>
      <c r="B13" s="487" t="s">
        <v>441</v>
      </c>
      <c r="C13" s="488" t="s">
        <v>347</v>
      </c>
      <c r="D13" s="486">
        <v>0</v>
      </c>
      <c r="E13" s="486">
        <v>0</v>
      </c>
      <c r="F13" s="486">
        <v>0</v>
      </c>
      <c r="G13" s="486">
        <v>0</v>
      </c>
      <c r="H13" s="486">
        <v>1</v>
      </c>
      <c r="I13" s="486">
        <v>1</v>
      </c>
      <c r="J13" s="486">
        <v>0</v>
      </c>
      <c r="K13" s="486">
        <v>1</v>
      </c>
      <c r="L13" s="486">
        <v>1</v>
      </c>
      <c r="M13" s="486">
        <v>1</v>
      </c>
    </row>
    <row r="14" spans="1:15" ht="47.25">
      <c r="A14" s="486"/>
      <c r="B14" s="487" t="s">
        <v>442</v>
      </c>
      <c r="C14" s="488" t="s">
        <v>347</v>
      </c>
      <c r="D14" s="486">
        <v>4</v>
      </c>
      <c r="E14" s="486">
        <v>4</v>
      </c>
      <c r="F14" s="486">
        <v>3</v>
      </c>
      <c r="G14" s="486">
        <v>3</v>
      </c>
      <c r="H14" s="486">
        <v>5</v>
      </c>
      <c r="I14" s="486">
        <v>2</v>
      </c>
      <c r="J14" s="486">
        <v>3</v>
      </c>
      <c r="K14" s="486">
        <v>5</v>
      </c>
      <c r="L14" s="486">
        <v>5</v>
      </c>
      <c r="M14" s="486">
        <v>5</v>
      </c>
    </row>
    <row r="15" spans="1:15" ht="63">
      <c r="A15" s="486"/>
      <c r="B15" s="487" t="s">
        <v>443</v>
      </c>
      <c r="C15" s="488" t="s">
        <v>347</v>
      </c>
      <c r="D15" s="489">
        <v>10</v>
      </c>
      <c r="E15" s="489">
        <v>1</v>
      </c>
      <c r="F15" s="489">
        <v>4</v>
      </c>
      <c r="G15" s="489">
        <v>2</v>
      </c>
      <c r="H15" s="489">
        <v>3</v>
      </c>
      <c r="I15" s="489">
        <v>2</v>
      </c>
      <c r="J15" s="489">
        <v>2</v>
      </c>
      <c r="K15" s="489">
        <v>2</v>
      </c>
      <c r="L15" s="490">
        <v>2</v>
      </c>
      <c r="M15" s="490">
        <v>2</v>
      </c>
    </row>
    <row r="16" spans="1:15" ht="31.5">
      <c r="A16" s="486"/>
      <c r="B16" s="487" t="s">
        <v>444</v>
      </c>
      <c r="C16" s="488" t="s">
        <v>347</v>
      </c>
      <c r="D16" s="489">
        <v>2</v>
      </c>
      <c r="E16" s="489">
        <v>1</v>
      </c>
      <c r="F16" s="489">
        <v>6</v>
      </c>
      <c r="G16" s="489">
        <v>1</v>
      </c>
      <c r="H16" s="489">
        <v>1</v>
      </c>
      <c r="I16" s="489">
        <v>1</v>
      </c>
      <c r="J16" s="489">
        <v>1</v>
      </c>
      <c r="K16" s="489">
        <v>1</v>
      </c>
      <c r="L16" s="489">
        <v>1</v>
      </c>
      <c r="M16" s="489">
        <v>1</v>
      </c>
    </row>
    <row r="17" spans="1:13" ht="31.5">
      <c r="A17" s="486"/>
      <c r="B17" s="487" t="s">
        <v>445</v>
      </c>
      <c r="C17" s="488" t="s">
        <v>347</v>
      </c>
      <c r="D17" s="486">
        <v>4</v>
      </c>
      <c r="E17" s="486">
        <v>3</v>
      </c>
      <c r="F17" s="486">
        <v>4</v>
      </c>
      <c r="G17" s="486">
        <v>1</v>
      </c>
      <c r="H17" s="486">
        <v>3</v>
      </c>
      <c r="I17" s="486">
        <v>2</v>
      </c>
      <c r="J17" s="486">
        <v>3</v>
      </c>
      <c r="K17" s="486">
        <v>4</v>
      </c>
      <c r="L17" s="486">
        <v>3</v>
      </c>
      <c r="M17" s="486">
        <v>2</v>
      </c>
    </row>
    <row r="18" spans="1:13" ht="47.25">
      <c r="A18" s="486"/>
      <c r="B18" s="487" t="s">
        <v>446</v>
      </c>
      <c r="C18" s="488" t="s">
        <v>347</v>
      </c>
      <c r="D18" s="486">
        <v>1</v>
      </c>
      <c r="E18" s="486">
        <v>3</v>
      </c>
      <c r="F18" s="486">
        <v>2</v>
      </c>
      <c r="G18" s="486">
        <v>4</v>
      </c>
      <c r="H18" s="486">
        <v>4</v>
      </c>
      <c r="I18" s="486">
        <v>1</v>
      </c>
      <c r="J18" s="486">
        <v>6</v>
      </c>
      <c r="K18" s="486">
        <v>3</v>
      </c>
      <c r="L18" s="486">
        <v>5</v>
      </c>
      <c r="M18" s="486">
        <v>4</v>
      </c>
    </row>
    <row r="19" spans="1:13" ht="47.25">
      <c r="A19" s="486"/>
      <c r="B19" s="487" t="s">
        <v>447</v>
      </c>
      <c r="C19" s="488" t="s">
        <v>347</v>
      </c>
      <c r="D19" s="486">
        <v>9</v>
      </c>
      <c r="E19" s="486">
        <v>4</v>
      </c>
      <c r="F19" s="486">
        <v>3</v>
      </c>
      <c r="G19" s="486">
        <v>3</v>
      </c>
      <c r="H19" s="486">
        <v>3</v>
      </c>
      <c r="I19" s="486">
        <v>2</v>
      </c>
      <c r="J19" s="486">
        <v>3</v>
      </c>
      <c r="K19" s="486">
        <v>3</v>
      </c>
      <c r="L19" s="486">
        <v>3</v>
      </c>
      <c r="M19" s="486">
        <v>3</v>
      </c>
    </row>
    <row r="20" spans="1:13" ht="31.5">
      <c r="A20" s="486"/>
      <c r="B20" s="487" t="s">
        <v>448</v>
      </c>
      <c r="C20" s="488" t="s">
        <v>347</v>
      </c>
      <c r="D20" s="486">
        <v>2</v>
      </c>
      <c r="E20" s="486">
        <v>5</v>
      </c>
      <c r="F20" s="486">
        <v>12</v>
      </c>
      <c r="G20" s="486">
        <v>2</v>
      </c>
      <c r="H20" s="486">
        <v>3</v>
      </c>
      <c r="I20" s="486">
        <v>2</v>
      </c>
      <c r="J20" s="486">
        <v>5</v>
      </c>
      <c r="K20" s="486">
        <v>3</v>
      </c>
      <c r="L20" s="486">
        <v>3</v>
      </c>
      <c r="M20" s="486">
        <v>4</v>
      </c>
    </row>
    <row r="21" spans="1:13" ht="47.25">
      <c r="A21" s="486"/>
      <c r="B21" s="487" t="s">
        <v>449</v>
      </c>
      <c r="C21" s="488" t="s">
        <v>347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1</v>
      </c>
      <c r="L21" s="486">
        <v>1</v>
      </c>
      <c r="M21" s="486">
        <v>0</v>
      </c>
    </row>
    <row r="22" spans="1:13" ht="47.25">
      <c r="A22" s="486"/>
      <c r="B22" s="487" t="s">
        <v>450</v>
      </c>
      <c r="C22" s="488" t="s">
        <v>347</v>
      </c>
      <c r="D22" s="491"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1</v>
      </c>
      <c r="L22" s="491">
        <v>0</v>
      </c>
      <c r="M22" s="491">
        <v>0</v>
      </c>
    </row>
    <row r="23" spans="1:13" ht="47.25">
      <c r="A23" s="486"/>
      <c r="B23" s="487" t="s">
        <v>451</v>
      </c>
      <c r="C23" s="488" t="s">
        <v>347</v>
      </c>
      <c r="D23" s="489">
        <v>26</v>
      </c>
      <c r="E23" s="489">
        <v>39</v>
      </c>
      <c r="F23" s="489">
        <v>22</v>
      </c>
      <c r="G23" s="489">
        <v>25</v>
      </c>
      <c r="H23" s="489">
        <v>29</v>
      </c>
      <c r="I23" s="489">
        <v>29</v>
      </c>
      <c r="J23" s="489">
        <v>29</v>
      </c>
      <c r="K23" s="489">
        <v>29</v>
      </c>
      <c r="L23" s="489">
        <v>29</v>
      </c>
      <c r="M23" s="489">
        <v>29</v>
      </c>
    </row>
    <row r="24" spans="1:13" ht="31.5">
      <c r="A24" s="486"/>
      <c r="B24" s="487" t="s">
        <v>452</v>
      </c>
      <c r="C24" s="490" t="s">
        <v>347</v>
      </c>
      <c r="D24" s="492">
        <v>0</v>
      </c>
      <c r="E24" s="492">
        <v>0</v>
      </c>
      <c r="F24" s="492">
        <v>0</v>
      </c>
      <c r="G24" s="492">
        <v>0</v>
      </c>
      <c r="H24" s="492">
        <v>3</v>
      </c>
      <c r="I24" s="492">
        <v>0</v>
      </c>
      <c r="J24" s="492">
        <v>0</v>
      </c>
      <c r="K24" s="492">
        <v>3</v>
      </c>
      <c r="L24" s="492">
        <v>3</v>
      </c>
      <c r="M24" s="492">
        <v>3</v>
      </c>
    </row>
    <row r="25" spans="1:13" ht="31.5">
      <c r="A25" s="486"/>
      <c r="B25" s="487" t="s">
        <v>453</v>
      </c>
      <c r="C25" s="490" t="s">
        <v>347</v>
      </c>
      <c r="D25" s="486">
        <v>11</v>
      </c>
      <c r="E25" s="486">
        <v>8</v>
      </c>
      <c r="F25" s="486">
        <v>7</v>
      </c>
      <c r="G25" s="486">
        <v>8</v>
      </c>
      <c r="H25" s="486">
        <v>7</v>
      </c>
      <c r="I25" s="486">
        <v>7</v>
      </c>
      <c r="J25" s="486">
        <v>8</v>
      </c>
      <c r="K25" s="486">
        <v>7</v>
      </c>
      <c r="L25" s="486">
        <v>9</v>
      </c>
      <c r="M25" s="486">
        <v>7</v>
      </c>
    </row>
    <row r="26" spans="1:13" ht="32.25" thickBot="1">
      <c r="A26" s="486"/>
      <c r="B26" s="487" t="s">
        <v>454</v>
      </c>
      <c r="C26" s="490" t="s">
        <v>347</v>
      </c>
      <c r="D26" s="493">
        <v>5</v>
      </c>
      <c r="E26" s="493">
        <v>3</v>
      </c>
      <c r="F26" s="493">
        <v>2</v>
      </c>
      <c r="G26" s="493">
        <v>4</v>
      </c>
      <c r="H26" s="493">
        <v>5</v>
      </c>
      <c r="I26" s="493">
        <v>5</v>
      </c>
      <c r="J26" s="493">
        <v>5</v>
      </c>
      <c r="K26" s="493">
        <v>4</v>
      </c>
      <c r="L26" s="493">
        <v>4</v>
      </c>
      <c r="M26" s="493">
        <v>4</v>
      </c>
    </row>
    <row r="27" spans="1:13" ht="32.25" thickBot="1">
      <c r="A27" s="486"/>
      <c r="B27" s="487" t="s">
        <v>455</v>
      </c>
      <c r="C27" s="490" t="s">
        <v>347</v>
      </c>
      <c r="D27" s="493">
        <v>2</v>
      </c>
      <c r="E27" s="493">
        <v>1</v>
      </c>
      <c r="F27" s="493">
        <v>1</v>
      </c>
      <c r="G27" s="493">
        <v>2</v>
      </c>
      <c r="H27" s="493">
        <v>3</v>
      </c>
      <c r="I27" s="493">
        <v>2</v>
      </c>
      <c r="J27" s="493">
        <v>4</v>
      </c>
      <c r="K27" s="493">
        <v>3</v>
      </c>
      <c r="L27" s="493">
        <v>3</v>
      </c>
      <c r="M27" s="493">
        <v>4</v>
      </c>
    </row>
    <row r="28" spans="1:13" ht="31.5">
      <c r="A28" s="486"/>
      <c r="B28" s="487" t="s">
        <v>456</v>
      </c>
      <c r="C28" s="490" t="s">
        <v>347</v>
      </c>
      <c r="D28" s="486">
        <v>2</v>
      </c>
      <c r="E28" s="486">
        <v>1</v>
      </c>
      <c r="F28" s="486">
        <v>2</v>
      </c>
      <c r="G28" s="486">
        <v>2</v>
      </c>
      <c r="H28" s="486">
        <v>3</v>
      </c>
      <c r="I28" s="486">
        <v>2</v>
      </c>
      <c r="J28" s="486">
        <v>3</v>
      </c>
      <c r="K28" s="486">
        <v>2</v>
      </c>
      <c r="L28" s="486">
        <v>2</v>
      </c>
      <c r="M28" s="486">
        <v>2</v>
      </c>
    </row>
    <row r="29" spans="1:13" ht="31.5">
      <c r="A29" s="486"/>
      <c r="B29" s="487" t="s">
        <v>457</v>
      </c>
      <c r="C29" s="490" t="s">
        <v>347</v>
      </c>
      <c r="D29" s="486">
        <v>1</v>
      </c>
      <c r="E29" s="486">
        <v>1</v>
      </c>
      <c r="F29" s="486">
        <v>0</v>
      </c>
      <c r="G29" s="486">
        <v>1</v>
      </c>
      <c r="H29" s="486">
        <v>2</v>
      </c>
      <c r="I29" s="486">
        <v>0</v>
      </c>
      <c r="J29" s="486">
        <v>0</v>
      </c>
      <c r="K29" s="486">
        <v>1</v>
      </c>
      <c r="L29" s="486">
        <v>1</v>
      </c>
      <c r="M29" s="486">
        <v>0</v>
      </c>
    </row>
    <row r="30" spans="1:13" ht="31.5">
      <c r="A30" s="486"/>
      <c r="B30" s="487" t="s">
        <v>458</v>
      </c>
      <c r="C30" s="490" t="s">
        <v>347</v>
      </c>
      <c r="D30" s="486">
        <v>1</v>
      </c>
      <c r="E30" s="486">
        <v>0</v>
      </c>
      <c r="F30" s="486">
        <v>3</v>
      </c>
      <c r="G30" s="486">
        <v>2</v>
      </c>
      <c r="H30" s="486">
        <v>2</v>
      </c>
      <c r="I30" s="486">
        <v>0</v>
      </c>
      <c r="J30" s="486">
        <v>0</v>
      </c>
      <c r="K30" s="486">
        <v>2</v>
      </c>
      <c r="L30" s="486">
        <v>2</v>
      </c>
      <c r="M30" s="486">
        <v>0</v>
      </c>
    </row>
    <row r="31" spans="1:13" ht="31.5">
      <c r="A31" s="486"/>
      <c r="B31" s="487" t="s">
        <v>459</v>
      </c>
      <c r="C31" s="490" t="s">
        <v>347</v>
      </c>
      <c r="D31" s="486">
        <v>1</v>
      </c>
      <c r="E31" s="486">
        <v>0</v>
      </c>
      <c r="F31" s="486">
        <v>0</v>
      </c>
      <c r="G31" s="486">
        <v>5</v>
      </c>
      <c r="H31" s="486">
        <v>3</v>
      </c>
      <c r="I31" s="486">
        <v>1</v>
      </c>
      <c r="J31" s="486">
        <v>2</v>
      </c>
      <c r="K31" s="486">
        <v>1</v>
      </c>
      <c r="L31" s="486">
        <v>1</v>
      </c>
      <c r="M31" s="486">
        <v>1</v>
      </c>
    </row>
    <row r="32" spans="1:13" ht="31.5">
      <c r="A32" s="486"/>
      <c r="B32" s="487" t="s">
        <v>460</v>
      </c>
      <c r="C32" s="490" t="s">
        <v>347</v>
      </c>
      <c r="D32" s="491">
        <v>2</v>
      </c>
      <c r="E32" s="491">
        <v>0</v>
      </c>
      <c r="F32" s="491">
        <v>2</v>
      </c>
      <c r="G32" s="491">
        <v>4</v>
      </c>
      <c r="H32" s="491">
        <v>2</v>
      </c>
      <c r="I32" s="491">
        <v>1</v>
      </c>
      <c r="J32" s="491">
        <v>2</v>
      </c>
      <c r="K32" s="491">
        <v>1</v>
      </c>
      <c r="L32" s="491">
        <v>1</v>
      </c>
      <c r="M32" s="491">
        <v>1</v>
      </c>
    </row>
    <row r="33" spans="1:13" ht="31.5">
      <c r="A33" s="486"/>
      <c r="B33" s="487" t="s">
        <v>461</v>
      </c>
      <c r="C33" s="488" t="s">
        <v>347</v>
      </c>
      <c r="D33" s="489">
        <v>1</v>
      </c>
      <c r="E33" s="489">
        <v>3</v>
      </c>
      <c r="F33" s="489">
        <v>3</v>
      </c>
      <c r="G33" s="489">
        <v>2</v>
      </c>
      <c r="H33" s="489">
        <v>2</v>
      </c>
      <c r="I33" s="489">
        <v>1</v>
      </c>
      <c r="J33" s="489">
        <v>2</v>
      </c>
      <c r="K33" s="489">
        <v>2</v>
      </c>
      <c r="L33" s="489">
        <v>1</v>
      </c>
      <c r="M33" s="489">
        <v>1</v>
      </c>
    </row>
    <row r="34" spans="1:13" ht="31.5">
      <c r="A34" s="486"/>
      <c r="B34" s="487" t="s">
        <v>462</v>
      </c>
      <c r="C34" s="488" t="s">
        <v>347</v>
      </c>
      <c r="D34" s="486">
        <v>2</v>
      </c>
      <c r="E34" s="486">
        <v>4</v>
      </c>
      <c r="F34" s="486">
        <v>5</v>
      </c>
      <c r="G34" s="486">
        <v>2</v>
      </c>
      <c r="H34" s="486">
        <v>2</v>
      </c>
      <c r="I34" s="486">
        <v>0</v>
      </c>
      <c r="J34" s="486">
        <v>0</v>
      </c>
      <c r="K34" s="486">
        <v>2</v>
      </c>
      <c r="L34" s="486">
        <v>1</v>
      </c>
      <c r="M34" s="486">
        <v>0</v>
      </c>
    </row>
    <row r="35" spans="1:13" ht="31.5">
      <c r="A35" s="486"/>
      <c r="B35" s="487" t="s">
        <v>463</v>
      </c>
      <c r="C35" s="488" t="s">
        <v>347</v>
      </c>
      <c r="D35" s="486">
        <v>3</v>
      </c>
      <c r="E35" s="486">
        <v>4</v>
      </c>
      <c r="F35" s="486">
        <v>4</v>
      </c>
      <c r="G35" s="486">
        <v>4</v>
      </c>
      <c r="H35" s="486">
        <v>4</v>
      </c>
      <c r="I35" s="486">
        <v>3</v>
      </c>
      <c r="J35" s="486">
        <v>4</v>
      </c>
      <c r="K35" s="486">
        <v>4</v>
      </c>
      <c r="L35" s="486">
        <v>4</v>
      </c>
      <c r="M35" s="486">
        <v>4</v>
      </c>
    </row>
    <row r="36" spans="1:13" ht="31.5">
      <c r="A36" s="486"/>
      <c r="B36" s="487" t="s">
        <v>464</v>
      </c>
      <c r="C36" s="488" t="s">
        <v>347</v>
      </c>
      <c r="D36" s="486">
        <v>1</v>
      </c>
      <c r="E36" s="486">
        <v>5</v>
      </c>
      <c r="F36" s="486">
        <v>6</v>
      </c>
      <c r="G36" s="486">
        <v>1</v>
      </c>
      <c r="H36" s="486">
        <v>0</v>
      </c>
      <c r="I36" s="486">
        <v>0</v>
      </c>
      <c r="J36" s="486">
        <v>0</v>
      </c>
      <c r="K36" s="486">
        <v>4</v>
      </c>
      <c r="L36" s="486">
        <v>3</v>
      </c>
      <c r="M36" s="486">
        <v>1</v>
      </c>
    </row>
    <row r="37" spans="1:13" ht="31.5">
      <c r="A37" s="486"/>
      <c r="B37" s="487" t="s">
        <v>465</v>
      </c>
      <c r="C37" s="488" t="s">
        <v>347</v>
      </c>
      <c r="D37" s="489">
        <v>2</v>
      </c>
      <c r="E37" s="489">
        <v>3</v>
      </c>
      <c r="F37" s="489">
        <v>5</v>
      </c>
      <c r="G37" s="489">
        <v>1</v>
      </c>
      <c r="H37" s="489">
        <v>1</v>
      </c>
      <c r="I37" s="489">
        <v>0</v>
      </c>
      <c r="J37" s="489">
        <v>0</v>
      </c>
      <c r="K37" s="489">
        <v>3</v>
      </c>
      <c r="L37" s="489">
        <v>3</v>
      </c>
      <c r="M37" s="489">
        <v>0</v>
      </c>
    </row>
    <row r="38" spans="1:13" ht="31.5">
      <c r="A38" s="486"/>
      <c r="B38" s="487" t="s">
        <v>466</v>
      </c>
      <c r="C38" s="488" t="s">
        <v>347</v>
      </c>
      <c r="D38" s="486">
        <v>4</v>
      </c>
      <c r="E38" s="486">
        <v>1</v>
      </c>
      <c r="F38" s="486">
        <v>6</v>
      </c>
      <c r="G38" s="486">
        <v>1</v>
      </c>
      <c r="H38" s="486">
        <v>1</v>
      </c>
      <c r="I38" s="486">
        <v>1</v>
      </c>
      <c r="J38" s="486">
        <v>1</v>
      </c>
      <c r="K38" s="486">
        <v>1</v>
      </c>
      <c r="L38" s="486">
        <v>1</v>
      </c>
      <c r="M38" s="486">
        <v>1</v>
      </c>
    </row>
    <row r="39" spans="1:13" ht="31.5">
      <c r="A39" s="486"/>
      <c r="B39" s="487" t="s">
        <v>467</v>
      </c>
      <c r="C39" s="488" t="s">
        <v>347</v>
      </c>
      <c r="D39" s="489">
        <v>5</v>
      </c>
      <c r="E39" s="489">
        <v>9</v>
      </c>
      <c r="F39" s="489">
        <v>5</v>
      </c>
      <c r="G39" s="489">
        <v>2</v>
      </c>
      <c r="H39" s="494">
        <v>2</v>
      </c>
      <c r="I39" s="489">
        <v>2</v>
      </c>
      <c r="J39" s="489">
        <v>5</v>
      </c>
      <c r="K39" s="489">
        <v>3</v>
      </c>
      <c r="L39" s="489">
        <v>4</v>
      </c>
      <c r="M39" s="489">
        <v>3</v>
      </c>
    </row>
    <row r="40" spans="1:13" ht="31.5">
      <c r="A40" s="486"/>
      <c r="B40" s="487" t="s">
        <v>468</v>
      </c>
      <c r="C40" s="488" t="s">
        <v>347</v>
      </c>
      <c r="D40" s="486">
        <v>3</v>
      </c>
      <c r="E40" s="486">
        <v>0</v>
      </c>
      <c r="F40" s="486">
        <v>4</v>
      </c>
      <c r="G40" s="486">
        <v>0</v>
      </c>
      <c r="H40" s="486">
        <v>2</v>
      </c>
      <c r="I40" s="486">
        <v>0</v>
      </c>
      <c r="J40" s="486">
        <v>2</v>
      </c>
      <c r="K40" s="486">
        <v>2</v>
      </c>
      <c r="L40" s="486">
        <v>2</v>
      </c>
      <c r="M40" s="486">
        <v>0</v>
      </c>
    </row>
    <row r="41" spans="1:13" ht="31.5">
      <c r="A41" s="486"/>
      <c r="B41" s="487" t="s">
        <v>469</v>
      </c>
      <c r="C41" s="488" t="s">
        <v>347</v>
      </c>
      <c r="D41" s="486">
        <v>5</v>
      </c>
      <c r="E41" s="486">
        <v>5</v>
      </c>
      <c r="F41" s="486">
        <v>4</v>
      </c>
      <c r="G41" s="486">
        <v>4</v>
      </c>
      <c r="H41" s="486">
        <v>6</v>
      </c>
      <c r="I41" s="486">
        <v>3</v>
      </c>
      <c r="J41" s="486">
        <v>5</v>
      </c>
      <c r="K41" s="486">
        <v>6</v>
      </c>
      <c r="L41" s="486">
        <v>6</v>
      </c>
      <c r="M41" s="486">
        <v>7</v>
      </c>
    </row>
    <row r="42" spans="1:13" ht="32.25" thickBot="1">
      <c r="A42" s="486"/>
      <c r="B42" s="487" t="s">
        <v>470</v>
      </c>
      <c r="C42" s="488" t="s">
        <v>347</v>
      </c>
      <c r="D42" s="493">
        <v>3</v>
      </c>
      <c r="E42" s="493">
        <v>3</v>
      </c>
      <c r="F42" s="493">
        <v>2</v>
      </c>
      <c r="G42" s="493">
        <v>2</v>
      </c>
      <c r="H42" s="493">
        <v>2</v>
      </c>
      <c r="I42" s="493">
        <v>3</v>
      </c>
      <c r="J42" s="493">
        <v>3</v>
      </c>
      <c r="K42" s="493">
        <v>2</v>
      </c>
      <c r="L42" s="493">
        <v>4</v>
      </c>
      <c r="M42" s="493">
        <v>2</v>
      </c>
    </row>
    <row r="43" spans="1:13" ht="31.5">
      <c r="A43" s="486"/>
      <c r="B43" s="487" t="s">
        <v>471</v>
      </c>
      <c r="C43" s="488" t="s">
        <v>347</v>
      </c>
      <c r="D43" s="489">
        <v>3</v>
      </c>
      <c r="E43" s="489">
        <v>2</v>
      </c>
      <c r="F43" s="489">
        <v>2</v>
      </c>
      <c r="G43" s="489">
        <v>2</v>
      </c>
      <c r="H43" s="489">
        <v>2</v>
      </c>
      <c r="I43" s="489">
        <v>2</v>
      </c>
      <c r="J43" s="489">
        <v>2</v>
      </c>
      <c r="K43" s="489">
        <v>2</v>
      </c>
      <c r="L43" s="489">
        <v>2</v>
      </c>
      <c r="M43" s="489">
        <v>2</v>
      </c>
    </row>
    <row r="44" spans="1:13" ht="31.5">
      <c r="A44" s="486"/>
      <c r="B44" s="487" t="s">
        <v>472</v>
      </c>
      <c r="C44" s="490" t="s">
        <v>347</v>
      </c>
      <c r="D44" s="492">
        <v>0</v>
      </c>
      <c r="E44" s="492">
        <v>0</v>
      </c>
      <c r="F44" s="492">
        <v>0</v>
      </c>
      <c r="G44" s="492">
        <v>1</v>
      </c>
      <c r="H44" s="492">
        <v>1</v>
      </c>
      <c r="I44" s="492">
        <v>1</v>
      </c>
      <c r="J44" s="492">
        <v>1</v>
      </c>
      <c r="K44" s="492">
        <v>1</v>
      </c>
      <c r="L44" s="492">
        <v>1</v>
      </c>
      <c r="M44" s="492">
        <v>1</v>
      </c>
    </row>
    <row r="45" spans="1:13" ht="32.25" thickBot="1">
      <c r="A45" s="486"/>
      <c r="B45" s="487" t="s">
        <v>473</v>
      </c>
      <c r="C45" s="490" t="s">
        <v>347</v>
      </c>
      <c r="D45" s="493">
        <v>6</v>
      </c>
      <c r="E45" s="493">
        <v>4</v>
      </c>
      <c r="F45" s="493">
        <v>2</v>
      </c>
      <c r="G45" s="493">
        <v>2</v>
      </c>
      <c r="H45" s="493">
        <v>2</v>
      </c>
      <c r="I45" s="493">
        <v>1</v>
      </c>
      <c r="J45" s="493">
        <v>1</v>
      </c>
      <c r="K45" s="493">
        <v>1</v>
      </c>
      <c r="L45" s="493">
        <v>1</v>
      </c>
      <c r="M45" s="493">
        <v>1</v>
      </c>
    </row>
    <row r="46" spans="1:13" ht="31.5">
      <c r="A46" s="486"/>
      <c r="B46" s="487" t="s">
        <v>474</v>
      </c>
      <c r="C46" s="488" t="s">
        <v>347</v>
      </c>
      <c r="D46" s="489">
        <v>7</v>
      </c>
      <c r="E46" s="489">
        <v>3</v>
      </c>
      <c r="F46" s="489">
        <v>12</v>
      </c>
      <c r="G46" s="489">
        <v>4</v>
      </c>
      <c r="H46" s="489">
        <v>4</v>
      </c>
      <c r="I46" s="489">
        <v>2</v>
      </c>
      <c r="J46" s="489">
        <v>4</v>
      </c>
      <c r="K46" s="489">
        <v>4</v>
      </c>
      <c r="L46" s="489">
        <v>4</v>
      </c>
      <c r="M46" s="489">
        <v>4</v>
      </c>
    </row>
    <row r="47" spans="1:13" ht="31.5">
      <c r="A47" s="486"/>
      <c r="B47" s="487" t="s">
        <v>475</v>
      </c>
      <c r="C47" s="488" t="s">
        <v>347</v>
      </c>
      <c r="D47" s="486">
        <v>1</v>
      </c>
      <c r="E47" s="486">
        <v>3</v>
      </c>
      <c r="F47" s="486">
        <v>3</v>
      </c>
      <c r="G47" s="486">
        <v>2</v>
      </c>
      <c r="H47" s="486">
        <v>3</v>
      </c>
      <c r="I47" s="486">
        <v>2</v>
      </c>
      <c r="J47" s="486">
        <v>2</v>
      </c>
      <c r="K47" s="486">
        <v>2</v>
      </c>
      <c r="L47" s="486">
        <v>2</v>
      </c>
      <c r="M47" s="486">
        <v>2</v>
      </c>
    </row>
    <row r="48" spans="1:13" ht="31.5">
      <c r="A48" s="486"/>
      <c r="B48" s="487" t="s">
        <v>476</v>
      </c>
      <c r="C48" s="488" t="s">
        <v>347</v>
      </c>
      <c r="D48" s="486">
        <v>5</v>
      </c>
      <c r="E48" s="486">
        <v>4</v>
      </c>
      <c r="F48" s="486">
        <v>2</v>
      </c>
      <c r="G48" s="486">
        <v>1</v>
      </c>
      <c r="H48" s="486">
        <v>3</v>
      </c>
      <c r="I48" s="486">
        <v>3</v>
      </c>
      <c r="J48" s="486">
        <v>4</v>
      </c>
      <c r="K48" s="486">
        <v>2</v>
      </c>
      <c r="L48" s="486">
        <v>1</v>
      </c>
      <c r="M48" s="486">
        <v>2</v>
      </c>
    </row>
    <row r="49" spans="1:13" ht="31.5">
      <c r="A49" s="486"/>
      <c r="B49" s="487" t="s">
        <v>477</v>
      </c>
      <c r="C49" s="488" t="s">
        <v>347</v>
      </c>
      <c r="D49" s="486">
        <v>3</v>
      </c>
      <c r="E49" s="486">
        <v>5</v>
      </c>
      <c r="F49" s="486">
        <v>5</v>
      </c>
      <c r="G49" s="486">
        <v>3</v>
      </c>
      <c r="H49" s="486">
        <v>3</v>
      </c>
      <c r="I49" s="486">
        <v>2</v>
      </c>
      <c r="J49" s="486">
        <v>3</v>
      </c>
      <c r="K49" s="486">
        <v>3</v>
      </c>
      <c r="L49" s="486">
        <v>4</v>
      </c>
      <c r="M49" s="486">
        <v>2</v>
      </c>
    </row>
    <row r="50" spans="1:13" ht="31.5">
      <c r="A50" s="486"/>
      <c r="B50" s="487" t="s">
        <v>478</v>
      </c>
      <c r="C50" s="488" t="s">
        <v>347</v>
      </c>
      <c r="D50" s="489">
        <v>3</v>
      </c>
      <c r="E50" s="489">
        <v>1</v>
      </c>
      <c r="F50" s="489">
        <v>3</v>
      </c>
      <c r="G50" s="489">
        <v>1</v>
      </c>
      <c r="H50" s="489">
        <v>2</v>
      </c>
      <c r="I50" s="489">
        <v>2</v>
      </c>
      <c r="J50" s="489">
        <v>2</v>
      </c>
      <c r="K50" s="489">
        <v>2</v>
      </c>
      <c r="L50" s="489">
        <v>3</v>
      </c>
      <c r="M50" s="489">
        <v>1</v>
      </c>
    </row>
    <row r="51" spans="1:13" ht="31.5">
      <c r="A51" s="486"/>
      <c r="B51" s="495" t="s">
        <v>479</v>
      </c>
      <c r="C51" s="488" t="s">
        <v>347</v>
      </c>
      <c r="D51" s="489">
        <v>5</v>
      </c>
      <c r="E51" s="489">
        <v>8</v>
      </c>
      <c r="F51" s="489">
        <v>2</v>
      </c>
      <c r="G51" s="489">
        <v>0</v>
      </c>
      <c r="H51" s="489">
        <v>0</v>
      </c>
      <c r="I51" s="489">
        <v>0</v>
      </c>
      <c r="J51" s="489">
        <v>0</v>
      </c>
      <c r="K51" s="489">
        <v>2</v>
      </c>
      <c r="L51" s="489">
        <v>0</v>
      </c>
      <c r="M51" s="489">
        <v>0</v>
      </c>
    </row>
    <row r="52" spans="1:13" ht="31.5">
      <c r="A52" s="486"/>
      <c r="B52" s="487" t="s">
        <v>480</v>
      </c>
      <c r="C52" s="488" t="s">
        <v>347</v>
      </c>
      <c r="D52" s="489">
        <v>9</v>
      </c>
      <c r="E52" s="489">
        <v>4</v>
      </c>
      <c r="F52" s="489">
        <v>2</v>
      </c>
      <c r="G52" s="489">
        <v>1</v>
      </c>
      <c r="H52" s="489">
        <v>1</v>
      </c>
      <c r="I52" s="489">
        <v>1</v>
      </c>
      <c r="J52" s="489">
        <v>1</v>
      </c>
      <c r="K52" s="489">
        <v>1</v>
      </c>
      <c r="L52" s="489">
        <v>1</v>
      </c>
      <c r="M52" s="489">
        <v>1</v>
      </c>
    </row>
    <row r="53" spans="1:13" ht="31.5">
      <c r="A53" s="486"/>
      <c r="B53" s="495" t="s">
        <v>481</v>
      </c>
      <c r="C53" s="488" t="s">
        <v>347</v>
      </c>
      <c r="D53" s="489">
        <v>2</v>
      </c>
      <c r="E53" s="489">
        <v>1</v>
      </c>
      <c r="F53" s="489">
        <v>2</v>
      </c>
      <c r="G53" s="489">
        <v>1</v>
      </c>
      <c r="H53" s="489">
        <v>1</v>
      </c>
      <c r="I53" s="489">
        <v>1</v>
      </c>
      <c r="J53" s="489">
        <v>1</v>
      </c>
      <c r="K53" s="489">
        <v>1</v>
      </c>
      <c r="L53" s="489">
        <v>1</v>
      </c>
      <c r="M53" s="489">
        <v>1</v>
      </c>
    </row>
    <row r="54" spans="1:13" ht="47.25">
      <c r="A54" s="486"/>
      <c r="B54" s="487" t="s">
        <v>482</v>
      </c>
      <c r="C54" s="488" t="s">
        <v>347</v>
      </c>
      <c r="D54" s="489">
        <v>1</v>
      </c>
      <c r="E54" s="489">
        <v>2</v>
      </c>
      <c r="F54" s="489">
        <v>2</v>
      </c>
      <c r="G54" s="489">
        <v>2</v>
      </c>
      <c r="H54" s="489">
        <v>1</v>
      </c>
      <c r="I54" s="489">
        <v>2</v>
      </c>
      <c r="J54" s="489">
        <v>1</v>
      </c>
      <c r="K54" s="489">
        <v>1</v>
      </c>
      <c r="L54" s="489">
        <v>2</v>
      </c>
      <c r="M54" s="489">
        <v>1</v>
      </c>
    </row>
    <row r="55" spans="1:13" ht="47.25">
      <c r="A55" s="486"/>
      <c r="B55" s="487" t="s">
        <v>483</v>
      </c>
      <c r="C55" s="490" t="s">
        <v>347</v>
      </c>
      <c r="D55" s="492">
        <v>1</v>
      </c>
      <c r="E55" s="492">
        <v>0</v>
      </c>
      <c r="F55" s="492">
        <v>2</v>
      </c>
      <c r="G55" s="492">
        <v>1</v>
      </c>
      <c r="H55" s="492">
        <v>2</v>
      </c>
      <c r="I55" s="492">
        <v>2</v>
      </c>
      <c r="J55" s="492">
        <v>3</v>
      </c>
      <c r="K55" s="492">
        <v>2</v>
      </c>
      <c r="L55" s="492">
        <v>1</v>
      </c>
      <c r="M55" s="492">
        <v>2</v>
      </c>
    </row>
    <row r="56" spans="1:13" ht="48" thickBot="1">
      <c r="A56" s="486"/>
      <c r="B56" s="487" t="s">
        <v>484</v>
      </c>
      <c r="C56" s="490" t="s">
        <v>347</v>
      </c>
      <c r="D56" s="493">
        <v>1</v>
      </c>
      <c r="E56" s="493">
        <v>2</v>
      </c>
      <c r="F56" s="493">
        <v>1</v>
      </c>
      <c r="G56" s="493">
        <v>1</v>
      </c>
      <c r="H56" s="493">
        <v>1</v>
      </c>
      <c r="I56" s="493">
        <v>1</v>
      </c>
      <c r="J56" s="493">
        <v>1</v>
      </c>
      <c r="K56" s="493">
        <v>1</v>
      </c>
      <c r="L56" s="493">
        <v>1</v>
      </c>
      <c r="M56" s="493">
        <v>1</v>
      </c>
    </row>
    <row r="57" spans="1:13" ht="63">
      <c r="A57" s="486"/>
      <c r="B57" s="487" t="s">
        <v>485</v>
      </c>
      <c r="C57" s="490" t="s">
        <v>347</v>
      </c>
      <c r="D57" s="486">
        <v>3</v>
      </c>
      <c r="E57" s="486">
        <v>0</v>
      </c>
      <c r="F57" s="486">
        <v>1</v>
      </c>
      <c r="G57" s="486">
        <v>0</v>
      </c>
      <c r="H57" s="486">
        <v>0</v>
      </c>
      <c r="I57" s="486">
        <v>0</v>
      </c>
      <c r="J57" s="486">
        <v>1</v>
      </c>
      <c r="K57" s="486">
        <v>0</v>
      </c>
      <c r="L57" s="486">
        <v>0</v>
      </c>
      <c r="M57" s="486">
        <v>0</v>
      </c>
    </row>
    <row r="58" spans="1:13" ht="31.5">
      <c r="A58" s="486"/>
      <c r="B58" s="487" t="s">
        <v>486</v>
      </c>
      <c r="C58" s="490" t="s">
        <v>347</v>
      </c>
      <c r="D58" s="486">
        <v>2</v>
      </c>
      <c r="E58" s="486">
        <v>3</v>
      </c>
      <c r="F58" s="486">
        <v>3</v>
      </c>
      <c r="G58" s="486">
        <v>2</v>
      </c>
      <c r="H58" s="486">
        <v>3</v>
      </c>
      <c r="I58" s="486">
        <v>2</v>
      </c>
      <c r="J58" s="486">
        <v>8</v>
      </c>
      <c r="K58" s="486">
        <v>7</v>
      </c>
      <c r="L58" s="486">
        <v>6</v>
      </c>
      <c r="M58" s="486">
        <v>8</v>
      </c>
    </row>
    <row r="59" spans="1:13" ht="63">
      <c r="A59" s="486"/>
      <c r="B59" s="487" t="s">
        <v>487</v>
      </c>
      <c r="C59" s="490" t="s">
        <v>347</v>
      </c>
      <c r="D59" s="486">
        <v>2</v>
      </c>
      <c r="E59" s="486">
        <v>1</v>
      </c>
      <c r="F59" s="486">
        <v>4</v>
      </c>
      <c r="G59" s="486">
        <v>3</v>
      </c>
      <c r="H59" s="486">
        <v>2</v>
      </c>
      <c r="I59" s="486">
        <v>2</v>
      </c>
      <c r="J59" s="486">
        <v>2</v>
      </c>
      <c r="K59" s="486">
        <v>2</v>
      </c>
      <c r="L59" s="486">
        <v>2</v>
      </c>
      <c r="M59" s="486">
        <v>1</v>
      </c>
    </row>
    <row r="60" spans="1:13" ht="47.25">
      <c r="A60" s="486"/>
      <c r="B60" s="487" t="s">
        <v>488</v>
      </c>
      <c r="C60" s="490" t="s">
        <v>347</v>
      </c>
      <c r="D60" s="486">
        <v>1</v>
      </c>
      <c r="E60" s="486">
        <v>2</v>
      </c>
      <c r="F60" s="486">
        <v>0</v>
      </c>
      <c r="G60" s="486">
        <v>0</v>
      </c>
      <c r="H60" s="486">
        <v>3</v>
      </c>
      <c r="I60" s="486">
        <v>0</v>
      </c>
      <c r="J60" s="486">
        <v>0</v>
      </c>
      <c r="K60" s="486">
        <v>2</v>
      </c>
      <c r="L60" s="486">
        <v>0</v>
      </c>
      <c r="M60" s="486">
        <v>1</v>
      </c>
    </row>
    <row r="61" spans="1:13" ht="48" thickBot="1">
      <c r="A61" s="486"/>
      <c r="B61" s="487" t="s">
        <v>489</v>
      </c>
      <c r="C61" s="490" t="s">
        <v>347</v>
      </c>
      <c r="D61" s="493">
        <v>1</v>
      </c>
      <c r="E61" s="493">
        <v>0</v>
      </c>
      <c r="F61" s="493">
        <v>1</v>
      </c>
      <c r="G61" s="493">
        <v>0</v>
      </c>
      <c r="H61" s="493">
        <v>0</v>
      </c>
      <c r="I61" s="493">
        <v>0</v>
      </c>
      <c r="J61" s="493">
        <v>0</v>
      </c>
      <c r="K61" s="493">
        <v>0</v>
      </c>
      <c r="L61" s="493">
        <v>0</v>
      </c>
      <c r="M61" s="493">
        <v>0</v>
      </c>
    </row>
    <row r="62" spans="1:13" ht="31.5">
      <c r="A62" s="486"/>
      <c r="B62" s="487" t="s">
        <v>490</v>
      </c>
      <c r="C62" s="490" t="s">
        <v>347</v>
      </c>
      <c r="D62" s="491">
        <v>1</v>
      </c>
      <c r="E62" s="491">
        <v>5</v>
      </c>
      <c r="F62" s="491">
        <v>2</v>
      </c>
      <c r="G62" s="491">
        <v>3</v>
      </c>
      <c r="H62" s="491">
        <v>4</v>
      </c>
      <c r="I62" s="491">
        <v>2</v>
      </c>
      <c r="J62" s="491">
        <v>5</v>
      </c>
      <c r="K62" s="491">
        <v>5</v>
      </c>
      <c r="L62" s="491">
        <v>6</v>
      </c>
      <c r="M62" s="491">
        <v>6</v>
      </c>
    </row>
    <row r="63" spans="1:13" ht="31.5">
      <c r="A63" s="486"/>
      <c r="B63" s="487" t="s">
        <v>491</v>
      </c>
      <c r="C63" s="488" t="s">
        <v>347</v>
      </c>
      <c r="D63" s="489">
        <v>0</v>
      </c>
      <c r="E63" s="489">
        <v>2</v>
      </c>
      <c r="F63" s="489">
        <v>1</v>
      </c>
      <c r="G63" s="489">
        <v>2</v>
      </c>
      <c r="H63" s="489">
        <v>2</v>
      </c>
      <c r="I63" s="489">
        <v>2</v>
      </c>
      <c r="J63" s="489">
        <v>2</v>
      </c>
      <c r="K63" s="489">
        <v>2</v>
      </c>
      <c r="L63" s="489">
        <v>2</v>
      </c>
      <c r="M63" s="489">
        <v>2</v>
      </c>
    </row>
    <row r="64" spans="1:13" ht="31.5">
      <c r="A64" s="486"/>
      <c r="B64" s="487" t="s">
        <v>492</v>
      </c>
      <c r="C64" s="488" t="s">
        <v>347</v>
      </c>
      <c r="D64" s="486">
        <v>0</v>
      </c>
      <c r="E64" s="486">
        <v>0</v>
      </c>
      <c r="F64" s="486">
        <v>0</v>
      </c>
      <c r="G64" s="486">
        <v>0</v>
      </c>
      <c r="H64" s="486">
        <v>1</v>
      </c>
      <c r="I64" s="486">
        <v>0</v>
      </c>
      <c r="J64" s="486">
        <v>1</v>
      </c>
      <c r="K64" s="486">
        <v>0</v>
      </c>
      <c r="L64" s="486">
        <v>0</v>
      </c>
      <c r="M64" s="486">
        <v>0</v>
      </c>
    </row>
    <row r="65" spans="1:13" ht="31.5">
      <c r="A65" s="486"/>
      <c r="B65" s="487" t="s">
        <v>493</v>
      </c>
      <c r="C65" s="488" t="s">
        <v>347</v>
      </c>
      <c r="D65" s="489">
        <v>3</v>
      </c>
      <c r="E65" s="489">
        <v>7</v>
      </c>
      <c r="F65" s="489">
        <v>1</v>
      </c>
      <c r="G65" s="489">
        <v>2</v>
      </c>
      <c r="H65" s="489">
        <v>3</v>
      </c>
      <c r="I65" s="489">
        <v>2</v>
      </c>
      <c r="J65" s="489">
        <v>3</v>
      </c>
      <c r="K65" s="489">
        <v>2</v>
      </c>
      <c r="L65" s="489">
        <v>3</v>
      </c>
      <c r="M65" s="489">
        <v>2</v>
      </c>
    </row>
    <row r="66" spans="1:13" ht="31.5">
      <c r="A66" s="486"/>
      <c r="B66" s="487" t="s">
        <v>494</v>
      </c>
      <c r="C66" s="488" t="s">
        <v>347</v>
      </c>
      <c r="D66" s="489">
        <v>0</v>
      </c>
      <c r="E66" s="489">
        <v>1</v>
      </c>
      <c r="F66" s="489">
        <v>0</v>
      </c>
      <c r="G66" s="489">
        <v>0</v>
      </c>
      <c r="H66" s="489">
        <v>1</v>
      </c>
      <c r="I66" s="489">
        <v>0</v>
      </c>
      <c r="J66" s="489">
        <v>1</v>
      </c>
      <c r="K66" s="489">
        <v>0</v>
      </c>
      <c r="L66" s="489">
        <v>0</v>
      </c>
      <c r="M66" s="489">
        <v>0</v>
      </c>
    </row>
    <row r="67" spans="1:13" ht="31.5">
      <c r="A67" s="486"/>
      <c r="B67" s="487" t="s">
        <v>495</v>
      </c>
      <c r="C67" s="488" t="s">
        <v>347</v>
      </c>
      <c r="D67" s="486">
        <v>8</v>
      </c>
      <c r="E67" s="486">
        <v>15</v>
      </c>
      <c r="F67" s="486">
        <v>6</v>
      </c>
      <c r="G67" s="486">
        <v>2</v>
      </c>
      <c r="H67" s="486">
        <v>2</v>
      </c>
      <c r="I67" s="486">
        <v>2</v>
      </c>
      <c r="J67" s="486">
        <v>6</v>
      </c>
      <c r="K67" s="486">
        <v>3</v>
      </c>
      <c r="L67" s="486">
        <v>3</v>
      </c>
      <c r="M67" s="486">
        <v>2</v>
      </c>
    </row>
    <row r="68" spans="1:13" ht="31.5">
      <c r="A68" s="486"/>
      <c r="B68" s="487" t="s">
        <v>496</v>
      </c>
      <c r="C68" s="490" t="s">
        <v>347</v>
      </c>
      <c r="D68" s="492">
        <v>4</v>
      </c>
      <c r="E68" s="492">
        <v>3</v>
      </c>
      <c r="F68" s="492">
        <v>10</v>
      </c>
      <c r="G68" s="492">
        <v>6</v>
      </c>
      <c r="H68" s="492">
        <v>6</v>
      </c>
      <c r="I68" s="492">
        <v>3</v>
      </c>
      <c r="J68" s="492">
        <v>6</v>
      </c>
      <c r="K68" s="492">
        <v>6</v>
      </c>
      <c r="L68" s="492">
        <v>6</v>
      </c>
      <c r="M68" s="492">
        <v>6</v>
      </c>
    </row>
    <row r="69" spans="1:13" ht="31.5">
      <c r="A69" s="486"/>
      <c r="B69" s="487" t="s">
        <v>497</v>
      </c>
      <c r="C69" s="490" t="s">
        <v>347</v>
      </c>
      <c r="D69" s="486">
        <v>3</v>
      </c>
      <c r="E69" s="486">
        <v>5</v>
      </c>
      <c r="F69" s="486">
        <v>4</v>
      </c>
      <c r="G69" s="486">
        <v>5</v>
      </c>
      <c r="H69" s="486">
        <v>4</v>
      </c>
      <c r="I69" s="486">
        <v>2</v>
      </c>
      <c r="J69" s="486">
        <v>3</v>
      </c>
      <c r="K69" s="486">
        <v>4</v>
      </c>
      <c r="L69" s="486">
        <v>5</v>
      </c>
      <c r="M69" s="486">
        <v>6</v>
      </c>
    </row>
    <row r="70" spans="1:13" ht="31.5">
      <c r="A70" s="486"/>
      <c r="B70" s="487" t="s">
        <v>498</v>
      </c>
      <c r="C70" s="490" t="s">
        <v>347</v>
      </c>
      <c r="D70" s="486">
        <v>3</v>
      </c>
      <c r="E70" s="486">
        <v>4</v>
      </c>
      <c r="F70" s="486">
        <v>1</v>
      </c>
      <c r="G70" s="486">
        <v>5</v>
      </c>
      <c r="H70" s="486">
        <v>2</v>
      </c>
      <c r="I70" s="486">
        <v>1</v>
      </c>
      <c r="J70" s="486">
        <v>2</v>
      </c>
      <c r="K70" s="486">
        <v>2</v>
      </c>
      <c r="L70" s="486">
        <v>3</v>
      </c>
      <c r="M70" s="486">
        <v>3</v>
      </c>
    </row>
    <row r="71" spans="1:13" ht="48" thickBot="1">
      <c r="A71" s="486"/>
      <c r="B71" s="487" t="s">
        <v>499</v>
      </c>
      <c r="C71" s="490" t="s">
        <v>347</v>
      </c>
      <c r="D71" s="493">
        <v>0</v>
      </c>
      <c r="E71" s="493">
        <v>0</v>
      </c>
      <c r="F71" s="493">
        <v>2</v>
      </c>
      <c r="G71" s="493">
        <v>1</v>
      </c>
      <c r="H71" s="493">
        <v>0</v>
      </c>
      <c r="I71" s="493">
        <v>0</v>
      </c>
      <c r="J71" s="493">
        <v>0</v>
      </c>
      <c r="K71" s="493">
        <v>0</v>
      </c>
      <c r="L71" s="493">
        <v>0</v>
      </c>
      <c r="M71" s="493">
        <v>0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"/>
  <sheetViews>
    <sheetView zoomScale="80" zoomScaleNormal="80" workbookViewId="0">
      <selection activeCell="R12" sqref="R12"/>
    </sheetView>
  </sheetViews>
  <sheetFormatPr defaultRowHeight="15"/>
  <cols>
    <col min="2" max="2" width="26.5703125" customWidth="1"/>
  </cols>
  <sheetData>
    <row r="1" spans="1:15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5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5" ht="36.75" customHeight="1" thickBot="1">
      <c r="A3" s="886" t="s">
        <v>422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5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5" s="22" customFormat="1" ht="15.75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5" s="22" customFormat="1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5" ht="220.5">
      <c r="A7" s="481">
        <v>7.2</v>
      </c>
      <c r="B7" s="482" t="s">
        <v>348</v>
      </c>
      <c r="C7" s="496" t="s">
        <v>347</v>
      </c>
      <c r="D7" s="640">
        <f>SUM(D10:D71)</f>
        <v>134</v>
      </c>
      <c r="E7" s="640">
        <f t="shared" ref="E7:M7" si="0">SUM(E10:E71)</f>
        <v>146</v>
      </c>
      <c r="F7" s="640">
        <f t="shared" si="0"/>
        <v>123</v>
      </c>
      <c r="G7" s="481">
        <f t="shared" si="0"/>
        <v>115</v>
      </c>
      <c r="H7" s="481">
        <f t="shared" si="0"/>
        <v>115</v>
      </c>
      <c r="I7" s="481">
        <f t="shared" si="0"/>
        <v>115</v>
      </c>
      <c r="J7" s="481">
        <f t="shared" si="0"/>
        <v>115</v>
      </c>
      <c r="K7" s="481">
        <f t="shared" si="0"/>
        <v>120</v>
      </c>
      <c r="L7" s="481">
        <f t="shared" si="0"/>
        <v>120</v>
      </c>
      <c r="M7" s="481">
        <f t="shared" si="0"/>
        <v>120</v>
      </c>
      <c r="N7" s="637" t="s">
        <v>620</v>
      </c>
      <c r="O7" s="637"/>
    </row>
    <row r="8" spans="1:15" ht="15.75">
      <c r="A8" s="481"/>
      <c r="B8" s="482" t="s">
        <v>500</v>
      </c>
      <c r="C8" s="496"/>
      <c r="D8" s="481">
        <v>93</v>
      </c>
      <c r="E8" s="481">
        <v>96</v>
      </c>
      <c r="F8" s="481">
        <v>100</v>
      </c>
      <c r="G8" s="481">
        <v>115</v>
      </c>
      <c r="H8" s="481">
        <v>115</v>
      </c>
      <c r="I8" s="481">
        <v>115</v>
      </c>
      <c r="J8" s="481">
        <v>115</v>
      </c>
      <c r="K8" s="481">
        <v>120</v>
      </c>
      <c r="L8" s="481">
        <v>120</v>
      </c>
      <c r="M8" s="481">
        <v>120</v>
      </c>
    </row>
    <row r="9" spans="1:15" ht="15.75">
      <c r="A9" s="481"/>
      <c r="B9" s="482" t="s">
        <v>437</v>
      </c>
      <c r="C9" s="496"/>
      <c r="D9" s="481">
        <v>41</v>
      </c>
      <c r="E9" s="481">
        <v>50</v>
      </c>
      <c r="F9" s="481">
        <v>23</v>
      </c>
      <c r="G9" s="481"/>
      <c r="H9" s="481"/>
      <c r="I9" s="481"/>
      <c r="J9" s="481"/>
      <c r="K9" s="481"/>
      <c r="L9" s="481"/>
      <c r="M9" s="481"/>
    </row>
    <row r="10" spans="1:15" ht="78.75">
      <c r="A10" s="486"/>
      <c r="B10" s="487" t="s">
        <v>438</v>
      </c>
      <c r="C10" s="490" t="s">
        <v>347</v>
      </c>
      <c r="D10" s="486">
        <v>1</v>
      </c>
      <c r="E10" s="486">
        <v>2</v>
      </c>
      <c r="F10" s="486">
        <v>0</v>
      </c>
      <c r="G10" s="486">
        <v>2</v>
      </c>
      <c r="H10" s="486">
        <v>2</v>
      </c>
      <c r="I10" s="486">
        <v>2</v>
      </c>
      <c r="J10" s="486">
        <v>2</v>
      </c>
      <c r="K10" s="486">
        <v>2</v>
      </c>
      <c r="L10" s="486">
        <v>2</v>
      </c>
      <c r="M10" s="486">
        <v>2</v>
      </c>
    </row>
    <row r="11" spans="1:15" ht="63">
      <c r="A11" s="486"/>
      <c r="B11" s="487" t="s">
        <v>439</v>
      </c>
      <c r="C11" s="490" t="s">
        <v>347</v>
      </c>
      <c r="D11" s="486">
        <v>0</v>
      </c>
      <c r="E11" s="486">
        <v>0</v>
      </c>
      <c r="F11" s="486">
        <v>0</v>
      </c>
      <c r="G11" s="486">
        <v>1</v>
      </c>
      <c r="H11" s="486">
        <v>0</v>
      </c>
      <c r="I11" s="486">
        <v>0</v>
      </c>
      <c r="J11" s="486">
        <v>0</v>
      </c>
      <c r="K11" s="486">
        <v>0</v>
      </c>
      <c r="L11" s="486">
        <v>0</v>
      </c>
      <c r="M11" s="486">
        <v>0</v>
      </c>
    </row>
    <row r="12" spans="1:15" ht="63">
      <c r="A12" s="486"/>
      <c r="B12" s="487" t="s">
        <v>440</v>
      </c>
      <c r="C12" s="490" t="s">
        <v>347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</row>
    <row r="13" spans="1:15" ht="63">
      <c r="A13" s="486"/>
      <c r="B13" s="487" t="s">
        <v>441</v>
      </c>
      <c r="C13" s="490" t="s">
        <v>347</v>
      </c>
      <c r="D13" s="486">
        <v>0</v>
      </c>
      <c r="E13" s="486">
        <v>0</v>
      </c>
      <c r="F13" s="486">
        <v>0</v>
      </c>
      <c r="G13" s="486">
        <v>0</v>
      </c>
      <c r="H13" s="486">
        <v>1</v>
      </c>
      <c r="I13" s="486">
        <v>1</v>
      </c>
      <c r="J13" s="486">
        <v>1</v>
      </c>
      <c r="K13" s="486">
        <v>1</v>
      </c>
      <c r="L13" s="486">
        <v>1</v>
      </c>
      <c r="M13" s="486">
        <v>1</v>
      </c>
    </row>
    <row r="14" spans="1:15" ht="63">
      <c r="A14" s="486"/>
      <c r="B14" s="487" t="s">
        <v>442</v>
      </c>
      <c r="C14" s="490" t="s">
        <v>347</v>
      </c>
      <c r="D14" s="491">
        <v>20</v>
      </c>
      <c r="E14" s="491">
        <v>9</v>
      </c>
      <c r="F14" s="491">
        <v>6</v>
      </c>
      <c r="G14" s="491">
        <v>5</v>
      </c>
      <c r="H14" s="491">
        <v>7</v>
      </c>
      <c r="I14" s="491">
        <v>10</v>
      </c>
      <c r="J14" s="491">
        <v>11</v>
      </c>
      <c r="K14" s="491">
        <v>11</v>
      </c>
      <c r="L14" s="491">
        <v>15</v>
      </c>
      <c r="M14" s="491">
        <v>10</v>
      </c>
    </row>
    <row r="15" spans="1:15" ht="78.75">
      <c r="A15" s="486"/>
      <c r="B15" s="487" t="s">
        <v>443</v>
      </c>
      <c r="C15" s="488" t="s">
        <v>347</v>
      </c>
      <c r="D15" s="489">
        <v>11</v>
      </c>
      <c r="E15" s="489">
        <v>6</v>
      </c>
      <c r="F15" s="489">
        <v>5</v>
      </c>
      <c r="G15" s="489">
        <v>5</v>
      </c>
      <c r="H15" s="489">
        <v>5</v>
      </c>
      <c r="I15" s="489">
        <v>9</v>
      </c>
      <c r="J15" s="489">
        <v>10</v>
      </c>
      <c r="K15" s="489">
        <v>5</v>
      </c>
      <c r="L15" s="490">
        <v>7</v>
      </c>
      <c r="M15" s="490">
        <v>5</v>
      </c>
    </row>
    <row r="16" spans="1:15" ht="63">
      <c r="A16" s="486"/>
      <c r="B16" s="487" t="s">
        <v>444</v>
      </c>
      <c r="C16" s="488" t="s">
        <v>347</v>
      </c>
      <c r="D16" s="489">
        <v>2</v>
      </c>
      <c r="E16" s="489">
        <v>0</v>
      </c>
      <c r="F16" s="489">
        <v>2</v>
      </c>
      <c r="G16" s="489">
        <v>1</v>
      </c>
      <c r="H16" s="489">
        <v>1</v>
      </c>
      <c r="I16" s="489">
        <v>1</v>
      </c>
      <c r="J16" s="489">
        <v>1</v>
      </c>
      <c r="K16" s="489">
        <v>1</v>
      </c>
      <c r="L16" s="489">
        <v>1</v>
      </c>
      <c r="M16" s="489">
        <v>1</v>
      </c>
    </row>
    <row r="17" spans="1:13" ht="63">
      <c r="A17" s="486"/>
      <c r="B17" s="487" t="s">
        <v>445</v>
      </c>
      <c r="C17" s="488" t="s">
        <v>347</v>
      </c>
      <c r="D17" s="486">
        <v>1</v>
      </c>
      <c r="E17" s="486">
        <v>2</v>
      </c>
      <c r="F17" s="486">
        <v>3</v>
      </c>
      <c r="G17" s="486">
        <v>1</v>
      </c>
      <c r="H17" s="486">
        <v>1</v>
      </c>
      <c r="I17" s="486">
        <v>1</v>
      </c>
      <c r="J17" s="486">
        <v>2</v>
      </c>
      <c r="K17" s="486">
        <v>3</v>
      </c>
      <c r="L17" s="486">
        <v>2</v>
      </c>
      <c r="M17" s="486">
        <v>1</v>
      </c>
    </row>
    <row r="18" spans="1:13" ht="63">
      <c r="A18" s="486"/>
      <c r="B18" s="487" t="s">
        <v>446</v>
      </c>
      <c r="C18" s="490" t="s">
        <v>347</v>
      </c>
      <c r="D18" s="492">
        <v>0</v>
      </c>
      <c r="E18" s="492">
        <v>4</v>
      </c>
      <c r="F18" s="492">
        <v>1</v>
      </c>
      <c r="G18" s="492">
        <v>2</v>
      </c>
      <c r="H18" s="492">
        <v>2</v>
      </c>
      <c r="I18" s="492">
        <v>2</v>
      </c>
      <c r="J18" s="492">
        <v>2</v>
      </c>
      <c r="K18" s="492">
        <v>2</v>
      </c>
      <c r="L18" s="492">
        <v>2</v>
      </c>
      <c r="M18" s="492">
        <v>1</v>
      </c>
    </row>
    <row r="19" spans="1:13" ht="63">
      <c r="A19" s="486"/>
      <c r="B19" s="487" t="s">
        <v>447</v>
      </c>
      <c r="C19" s="490" t="s">
        <v>347</v>
      </c>
      <c r="D19" s="486">
        <v>2</v>
      </c>
      <c r="E19" s="486">
        <v>1</v>
      </c>
      <c r="F19" s="486">
        <v>3</v>
      </c>
      <c r="G19" s="486">
        <v>2</v>
      </c>
      <c r="H19" s="486">
        <v>2</v>
      </c>
      <c r="I19" s="486">
        <v>2</v>
      </c>
      <c r="J19" s="486">
        <v>2</v>
      </c>
      <c r="K19" s="486">
        <v>2</v>
      </c>
      <c r="L19" s="486">
        <v>2</v>
      </c>
      <c r="M19" s="486">
        <v>1</v>
      </c>
    </row>
    <row r="20" spans="1:13" ht="63">
      <c r="A20" s="486"/>
      <c r="B20" s="487" t="s">
        <v>448</v>
      </c>
      <c r="C20" s="490" t="s">
        <v>347</v>
      </c>
      <c r="D20" s="486">
        <v>3</v>
      </c>
      <c r="E20" s="486">
        <v>5</v>
      </c>
      <c r="F20" s="486">
        <v>3</v>
      </c>
      <c r="G20" s="486">
        <v>3</v>
      </c>
      <c r="H20" s="486">
        <v>2</v>
      </c>
      <c r="I20" s="486">
        <v>2</v>
      </c>
      <c r="J20" s="486">
        <v>3</v>
      </c>
      <c r="K20" s="486">
        <v>3</v>
      </c>
      <c r="L20" s="486">
        <v>2</v>
      </c>
      <c r="M20" s="486">
        <v>1</v>
      </c>
    </row>
    <row r="21" spans="1:13" ht="78.75">
      <c r="A21" s="486"/>
      <c r="B21" s="487" t="s">
        <v>449</v>
      </c>
      <c r="C21" s="490" t="s">
        <v>347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6">
        <v>0</v>
      </c>
    </row>
    <row r="22" spans="1:13" ht="63">
      <c r="A22" s="486"/>
      <c r="B22" s="487" t="s">
        <v>450</v>
      </c>
      <c r="C22" s="490" t="s">
        <v>347</v>
      </c>
      <c r="D22" s="491"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491">
        <v>0</v>
      </c>
    </row>
    <row r="23" spans="1:13" ht="78.75">
      <c r="A23" s="486"/>
      <c r="B23" s="487" t="s">
        <v>451</v>
      </c>
      <c r="C23" s="488" t="s">
        <v>347</v>
      </c>
      <c r="D23" s="489">
        <v>7</v>
      </c>
      <c r="E23" s="489">
        <v>5</v>
      </c>
      <c r="F23" s="489">
        <v>3</v>
      </c>
      <c r="G23" s="489">
        <v>1</v>
      </c>
      <c r="H23" s="489">
        <v>1</v>
      </c>
      <c r="I23" s="489">
        <v>1</v>
      </c>
      <c r="J23" s="489">
        <v>1</v>
      </c>
      <c r="K23" s="489">
        <v>1</v>
      </c>
      <c r="L23" s="489">
        <v>1</v>
      </c>
      <c r="M23" s="489">
        <v>1</v>
      </c>
    </row>
    <row r="24" spans="1:13" ht="31.5">
      <c r="A24" s="486"/>
      <c r="B24" s="487" t="s">
        <v>452</v>
      </c>
      <c r="C24" s="488" t="s">
        <v>347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</row>
    <row r="25" spans="1:13" ht="31.5">
      <c r="A25" s="486"/>
      <c r="B25" s="487" t="s">
        <v>453</v>
      </c>
      <c r="C25" s="488" t="s">
        <v>347</v>
      </c>
      <c r="D25" s="486">
        <v>1</v>
      </c>
      <c r="E25" s="486">
        <v>6</v>
      </c>
      <c r="F25" s="486">
        <v>2</v>
      </c>
      <c r="G25" s="486">
        <v>3</v>
      </c>
      <c r="H25" s="486">
        <v>3</v>
      </c>
      <c r="I25" s="486">
        <v>3</v>
      </c>
      <c r="J25" s="486">
        <v>3</v>
      </c>
      <c r="K25" s="486">
        <v>3</v>
      </c>
      <c r="L25" s="486">
        <v>3</v>
      </c>
      <c r="M25" s="486">
        <v>3</v>
      </c>
    </row>
    <row r="26" spans="1:13" ht="31.5">
      <c r="A26" s="486"/>
      <c r="B26" s="487" t="s">
        <v>454</v>
      </c>
      <c r="C26" s="488" t="s">
        <v>347</v>
      </c>
      <c r="D26" s="489">
        <v>0</v>
      </c>
      <c r="E26" s="489">
        <v>0</v>
      </c>
      <c r="F26" s="489">
        <v>0</v>
      </c>
      <c r="G26" s="489">
        <v>0</v>
      </c>
      <c r="H26" s="489">
        <v>7</v>
      </c>
      <c r="I26" s="489">
        <v>5</v>
      </c>
      <c r="J26" s="489">
        <v>5</v>
      </c>
      <c r="K26" s="489">
        <v>6</v>
      </c>
      <c r="L26" s="489">
        <v>5</v>
      </c>
      <c r="M26" s="489">
        <v>7</v>
      </c>
    </row>
    <row r="27" spans="1:13" ht="31.5">
      <c r="A27" s="486"/>
      <c r="B27" s="487" t="s">
        <v>455</v>
      </c>
      <c r="C27" s="488" t="s">
        <v>347</v>
      </c>
      <c r="D27" s="489">
        <v>3</v>
      </c>
      <c r="E27" s="489">
        <v>1</v>
      </c>
      <c r="F27" s="489">
        <v>4</v>
      </c>
      <c r="G27" s="489">
        <v>2</v>
      </c>
      <c r="H27" s="489">
        <v>3</v>
      </c>
      <c r="I27" s="489">
        <v>4</v>
      </c>
      <c r="J27" s="489">
        <v>5</v>
      </c>
      <c r="K27" s="489">
        <v>4</v>
      </c>
      <c r="L27" s="489">
        <v>5</v>
      </c>
      <c r="M27" s="489">
        <v>5</v>
      </c>
    </row>
    <row r="28" spans="1:13" ht="47.25">
      <c r="A28" s="486"/>
      <c r="B28" s="487" t="s">
        <v>456</v>
      </c>
      <c r="C28" s="488" t="s">
        <v>347</v>
      </c>
      <c r="D28" s="497">
        <v>3</v>
      </c>
      <c r="E28" s="497">
        <v>2</v>
      </c>
      <c r="F28" s="497">
        <v>6</v>
      </c>
      <c r="G28" s="497">
        <v>2</v>
      </c>
      <c r="H28" s="497">
        <v>2</v>
      </c>
      <c r="I28" s="497">
        <v>2</v>
      </c>
      <c r="J28" s="497">
        <v>2</v>
      </c>
      <c r="K28" s="497">
        <v>1</v>
      </c>
      <c r="L28" s="497">
        <v>1</v>
      </c>
      <c r="M28" s="497">
        <v>2</v>
      </c>
    </row>
    <row r="29" spans="1:13" ht="31.5">
      <c r="A29" s="486"/>
      <c r="B29" s="487" t="s">
        <v>457</v>
      </c>
      <c r="C29" s="488" t="s">
        <v>347</v>
      </c>
      <c r="D29" s="486">
        <v>0</v>
      </c>
      <c r="E29" s="486">
        <v>0</v>
      </c>
      <c r="F29" s="486"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6">
        <v>0</v>
      </c>
    </row>
    <row r="30" spans="1:13" ht="47.25">
      <c r="A30" s="486"/>
      <c r="B30" s="487" t="s">
        <v>458</v>
      </c>
      <c r="C30" s="488" t="s">
        <v>347</v>
      </c>
      <c r="D30" s="486">
        <v>0</v>
      </c>
      <c r="E30" s="486">
        <v>5</v>
      </c>
      <c r="F30" s="486">
        <v>4</v>
      </c>
      <c r="G30" s="486">
        <v>2</v>
      </c>
      <c r="H30" s="486">
        <v>2</v>
      </c>
      <c r="I30" s="486">
        <v>0</v>
      </c>
      <c r="J30" s="486">
        <v>0</v>
      </c>
      <c r="K30" s="486">
        <v>0</v>
      </c>
      <c r="L30" s="486">
        <v>0</v>
      </c>
      <c r="M30" s="486">
        <v>0</v>
      </c>
    </row>
    <row r="31" spans="1:13" ht="47.25">
      <c r="A31" s="486"/>
      <c r="B31" s="487" t="s">
        <v>459</v>
      </c>
      <c r="C31" s="488" t="s">
        <v>347</v>
      </c>
      <c r="D31" s="486">
        <v>1</v>
      </c>
      <c r="E31" s="486">
        <v>3</v>
      </c>
      <c r="F31" s="486">
        <v>8</v>
      </c>
      <c r="G31" s="486">
        <v>5</v>
      </c>
      <c r="H31" s="486">
        <v>7</v>
      </c>
      <c r="I31" s="486">
        <v>2</v>
      </c>
      <c r="J31" s="486">
        <v>2</v>
      </c>
      <c r="K31" s="486">
        <v>2</v>
      </c>
      <c r="L31" s="486">
        <v>2</v>
      </c>
      <c r="M31" s="486">
        <v>8</v>
      </c>
    </row>
    <row r="32" spans="1:13" ht="47.25">
      <c r="A32" s="486"/>
      <c r="B32" s="487" t="s">
        <v>460</v>
      </c>
      <c r="C32" s="488" t="s">
        <v>347</v>
      </c>
      <c r="D32" s="486">
        <v>1</v>
      </c>
      <c r="E32" s="486">
        <v>0</v>
      </c>
      <c r="F32" s="486">
        <v>3</v>
      </c>
      <c r="G32" s="486">
        <v>7</v>
      </c>
      <c r="H32" s="486">
        <v>4</v>
      </c>
      <c r="I32" s="486">
        <v>5</v>
      </c>
      <c r="J32" s="486">
        <v>2</v>
      </c>
      <c r="K32" s="486">
        <v>2</v>
      </c>
      <c r="L32" s="486">
        <v>2</v>
      </c>
      <c r="M32" s="486">
        <v>3</v>
      </c>
    </row>
    <row r="33" spans="1:13" ht="31.5">
      <c r="A33" s="486"/>
      <c r="B33" s="487" t="s">
        <v>461</v>
      </c>
      <c r="C33" s="488" t="s">
        <v>347</v>
      </c>
      <c r="D33" s="489">
        <v>2</v>
      </c>
      <c r="E33" s="489">
        <v>3</v>
      </c>
      <c r="F33" s="489">
        <v>3</v>
      </c>
      <c r="G33" s="489">
        <v>5</v>
      </c>
      <c r="H33" s="489">
        <v>2</v>
      </c>
      <c r="I33" s="489">
        <v>1</v>
      </c>
      <c r="J33" s="489">
        <v>1</v>
      </c>
      <c r="K33" s="489">
        <v>1</v>
      </c>
      <c r="L33" s="489">
        <v>0</v>
      </c>
      <c r="M33" s="489">
        <v>0</v>
      </c>
    </row>
    <row r="34" spans="1:13" ht="47.25">
      <c r="A34" s="486"/>
      <c r="B34" s="487" t="s">
        <v>462</v>
      </c>
      <c r="C34" s="488" t="s">
        <v>347</v>
      </c>
      <c r="D34" s="486">
        <v>2</v>
      </c>
      <c r="E34" s="486">
        <v>0</v>
      </c>
      <c r="F34" s="486">
        <v>0</v>
      </c>
      <c r="G34" s="486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6">
        <v>0</v>
      </c>
    </row>
    <row r="35" spans="1:13" ht="47.25">
      <c r="A35" s="486"/>
      <c r="B35" s="487" t="s">
        <v>463</v>
      </c>
      <c r="C35" s="488" t="s">
        <v>347</v>
      </c>
      <c r="D35" s="486">
        <v>3</v>
      </c>
      <c r="E35" s="486">
        <v>2</v>
      </c>
      <c r="F35" s="486">
        <v>5</v>
      </c>
      <c r="G35" s="486">
        <v>5</v>
      </c>
      <c r="H35" s="486">
        <v>4</v>
      </c>
      <c r="I35" s="486">
        <v>5</v>
      </c>
      <c r="J35" s="486">
        <v>5</v>
      </c>
      <c r="K35" s="486">
        <v>5</v>
      </c>
      <c r="L35" s="486">
        <v>5</v>
      </c>
      <c r="M35" s="486">
        <v>5</v>
      </c>
    </row>
    <row r="36" spans="1:13" ht="47.25">
      <c r="A36" s="486"/>
      <c r="B36" s="487" t="s">
        <v>464</v>
      </c>
      <c r="C36" s="488" t="s">
        <v>347</v>
      </c>
      <c r="D36" s="486">
        <v>4</v>
      </c>
      <c r="E36" s="486">
        <v>6</v>
      </c>
      <c r="F36" s="486">
        <v>3</v>
      </c>
      <c r="G36" s="486">
        <v>0</v>
      </c>
      <c r="H36" s="486">
        <v>0</v>
      </c>
      <c r="I36" s="486">
        <v>0</v>
      </c>
      <c r="J36" s="486">
        <v>0</v>
      </c>
      <c r="K36" s="486">
        <v>0</v>
      </c>
      <c r="L36" s="486">
        <v>0</v>
      </c>
      <c r="M36" s="486">
        <v>0</v>
      </c>
    </row>
    <row r="37" spans="1:13" ht="47.25">
      <c r="A37" s="486"/>
      <c r="B37" s="487" t="s">
        <v>465</v>
      </c>
      <c r="C37" s="488" t="s">
        <v>347</v>
      </c>
      <c r="D37" s="489">
        <v>4</v>
      </c>
      <c r="E37" s="489">
        <v>2</v>
      </c>
      <c r="F37" s="489">
        <v>4</v>
      </c>
      <c r="G37" s="489">
        <v>1</v>
      </c>
      <c r="H37" s="489">
        <v>1</v>
      </c>
      <c r="I37" s="489">
        <v>1</v>
      </c>
      <c r="J37" s="489">
        <v>1</v>
      </c>
      <c r="K37" s="489">
        <v>1</v>
      </c>
      <c r="L37" s="489">
        <v>1</v>
      </c>
      <c r="M37" s="489">
        <v>1</v>
      </c>
    </row>
    <row r="38" spans="1:13" ht="47.25">
      <c r="A38" s="486"/>
      <c r="B38" s="487" t="s">
        <v>466</v>
      </c>
      <c r="C38" s="490" t="s">
        <v>347</v>
      </c>
      <c r="D38" s="498">
        <v>1</v>
      </c>
      <c r="E38" s="498">
        <v>2</v>
      </c>
      <c r="F38" s="498">
        <v>2</v>
      </c>
      <c r="G38" s="498">
        <v>1</v>
      </c>
      <c r="H38" s="498">
        <v>1</v>
      </c>
      <c r="I38" s="498">
        <v>1</v>
      </c>
      <c r="J38" s="498">
        <v>1</v>
      </c>
      <c r="K38" s="498">
        <v>1</v>
      </c>
      <c r="L38" s="498">
        <v>1</v>
      </c>
      <c r="M38" s="498">
        <v>1</v>
      </c>
    </row>
    <row r="39" spans="1:13" ht="63">
      <c r="A39" s="486"/>
      <c r="B39" s="487" t="s">
        <v>467</v>
      </c>
      <c r="C39" s="488" t="s">
        <v>347</v>
      </c>
      <c r="D39" s="489">
        <v>0</v>
      </c>
      <c r="E39" s="489">
        <v>3</v>
      </c>
      <c r="F39" s="489">
        <v>1</v>
      </c>
      <c r="G39" s="489">
        <v>1</v>
      </c>
      <c r="H39" s="489">
        <v>1</v>
      </c>
      <c r="I39" s="489">
        <v>1</v>
      </c>
      <c r="J39" s="489">
        <v>1</v>
      </c>
      <c r="K39" s="489">
        <v>1</v>
      </c>
      <c r="L39" s="489">
        <v>1</v>
      </c>
      <c r="M39" s="489">
        <v>1</v>
      </c>
    </row>
    <row r="40" spans="1:13" ht="47.25">
      <c r="A40" s="486"/>
      <c r="B40" s="487" t="s">
        <v>468</v>
      </c>
      <c r="C40" s="488" t="s">
        <v>347</v>
      </c>
      <c r="D40" s="486">
        <v>6</v>
      </c>
      <c r="E40" s="486">
        <v>6</v>
      </c>
      <c r="F40" s="486">
        <v>1</v>
      </c>
      <c r="G40" s="486">
        <v>0</v>
      </c>
      <c r="H40" s="486">
        <v>0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</row>
    <row r="41" spans="1:13" ht="47.25">
      <c r="A41" s="486"/>
      <c r="B41" s="487" t="s">
        <v>469</v>
      </c>
      <c r="C41" s="488" t="s">
        <v>347</v>
      </c>
      <c r="D41" s="486">
        <v>4</v>
      </c>
      <c r="E41" s="486">
        <v>4</v>
      </c>
      <c r="F41" s="486">
        <v>3</v>
      </c>
      <c r="G41" s="486">
        <v>3</v>
      </c>
      <c r="H41" s="486">
        <v>4</v>
      </c>
      <c r="I41" s="486">
        <v>4</v>
      </c>
      <c r="J41" s="486">
        <v>4</v>
      </c>
      <c r="K41" s="486">
        <v>6</v>
      </c>
      <c r="L41" s="486">
        <v>6</v>
      </c>
      <c r="M41" s="486">
        <v>6</v>
      </c>
    </row>
    <row r="42" spans="1:13" ht="48" thickBot="1">
      <c r="A42" s="486"/>
      <c r="B42" s="487" t="s">
        <v>470</v>
      </c>
      <c r="C42" s="488" t="s">
        <v>347</v>
      </c>
      <c r="D42" s="493">
        <v>2</v>
      </c>
      <c r="E42" s="493">
        <v>4</v>
      </c>
      <c r="F42" s="493">
        <v>1</v>
      </c>
      <c r="G42" s="493">
        <v>1</v>
      </c>
      <c r="H42" s="493">
        <v>2</v>
      </c>
      <c r="I42" s="493">
        <v>1</v>
      </c>
      <c r="J42" s="493">
        <v>1</v>
      </c>
      <c r="K42" s="493">
        <v>1</v>
      </c>
      <c r="L42" s="493">
        <v>1</v>
      </c>
      <c r="M42" s="493">
        <v>1</v>
      </c>
    </row>
    <row r="43" spans="1:13" ht="63">
      <c r="A43" s="486"/>
      <c r="B43" s="487" t="s">
        <v>471</v>
      </c>
      <c r="C43" s="488" t="s">
        <v>347</v>
      </c>
      <c r="D43" s="489">
        <v>3</v>
      </c>
      <c r="E43" s="489">
        <v>3</v>
      </c>
      <c r="F43" s="489">
        <v>1</v>
      </c>
      <c r="G43" s="489">
        <v>1</v>
      </c>
      <c r="H43" s="489">
        <v>1</v>
      </c>
      <c r="I43" s="489">
        <v>1</v>
      </c>
      <c r="J43" s="489">
        <v>1</v>
      </c>
      <c r="K43" s="489">
        <v>1</v>
      </c>
      <c r="L43" s="489">
        <v>1</v>
      </c>
      <c r="M43" s="489">
        <v>1</v>
      </c>
    </row>
    <row r="44" spans="1:13" ht="63">
      <c r="A44" s="486"/>
      <c r="B44" s="487" t="s">
        <v>472</v>
      </c>
      <c r="C44" s="488" t="s">
        <v>347</v>
      </c>
      <c r="D44" s="486">
        <v>0</v>
      </c>
      <c r="E44" s="486">
        <v>0</v>
      </c>
      <c r="F44" s="486">
        <v>0</v>
      </c>
      <c r="G44" s="486">
        <v>1</v>
      </c>
      <c r="H44" s="486">
        <v>1</v>
      </c>
      <c r="I44" s="486">
        <v>1</v>
      </c>
      <c r="J44" s="486">
        <v>1</v>
      </c>
      <c r="K44" s="486">
        <v>1</v>
      </c>
      <c r="L44" s="486">
        <v>1</v>
      </c>
      <c r="M44" s="486">
        <v>1</v>
      </c>
    </row>
    <row r="45" spans="1:13" ht="63.75" thickBot="1">
      <c r="A45" s="486"/>
      <c r="B45" s="487" t="s">
        <v>473</v>
      </c>
      <c r="C45" s="488" t="s">
        <v>347</v>
      </c>
      <c r="D45" s="493">
        <v>3</v>
      </c>
      <c r="E45" s="493">
        <v>2</v>
      </c>
      <c r="F45" s="493">
        <v>1</v>
      </c>
      <c r="G45" s="493">
        <v>1</v>
      </c>
      <c r="H45" s="493">
        <v>1</v>
      </c>
      <c r="I45" s="493">
        <v>1</v>
      </c>
      <c r="J45" s="493">
        <v>1</v>
      </c>
      <c r="K45" s="493">
        <v>1</v>
      </c>
      <c r="L45" s="493">
        <v>1</v>
      </c>
      <c r="M45" s="493">
        <v>1</v>
      </c>
    </row>
    <row r="46" spans="1:13" ht="63">
      <c r="A46" s="486"/>
      <c r="B46" s="487" t="s">
        <v>474</v>
      </c>
      <c r="C46" s="488" t="s">
        <v>347</v>
      </c>
      <c r="D46" s="489">
        <v>3</v>
      </c>
      <c r="E46" s="489">
        <v>6</v>
      </c>
      <c r="F46" s="489">
        <v>1</v>
      </c>
      <c r="G46" s="489">
        <v>1</v>
      </c>
      <c r="H46" s="489">
        <v>1</v>
      </c>
      <c r="I46" s="489">
        <v>1</v>
      </c>
      <c r="J46" s="489">
        <v>1</v>
      </c>
      <c r="K46" s="489">
        <v>1</v>
      </c>
      <c r="L46" s="489">
        <v>1</v>
      </c>
      <c r="M46" s="489">
        <v>1</v>
      </c>
    </row>
    <row r="47" spans="1:13" ht="63">
      <c r="A47" s="486"/>
      <c r="B47" s="487" t="s">
        <v>475</v>
      </c>
      <c r="C47" s="488" t="s">
        <v>347</v>
      </c>
      <c r="D47" s="486">
        <v>0</v>
      </c>
      <c r="E47" s="486">
        <v>2</v>
      </c>
      <c r="F47" s="486">
        <v>2</v>
      </c>
      <c r="G47" s="486">
        <v>1</v>
      </c>
      <c r="H47" s="486">
        <v>1</v>
      </c>
      <c r="I47" s="486">
        <v>1</v>
      </c>
      <c r="J47" s="486">
        <v>1</v>
      </c>
      <c r="K47" s="486">
        <v>1</v>
      </c>
      <c r="L47" s="486">
        <v>1</v>
      </c>
      <c r="M47" s="486">
        <v>1</v>
      </c>
    </row>
    <row r="48" spans="1:13" ht="47.25">
      <c r="A48" s="486"/>
      <c r="B48" s="487" t="s">
        <v>476</v>
      </c>
      <c r="C48" s="488" t="s">
        <v>347</v>
      </c>
      <c r="D48" s="490">
        <v>1</v>
      </c>
      <c r="E48" s="499">
        <v>2</v>
      </c>
      <c r="F48" s="499">
        <v>3</v>
      </c>
      <c r="G48" s="499">
        <v>3</v>
      </c>
      <c r="H48" s="499">
        <v>0</v>
      </c>
      <c r="I48" s="499">
        <v>1</v>
      </c>
      <c r="J48" s="499">
        <v>2</v>
      </c>
      <c r="K48" s="490">
        <v>3</v>
      </c>
      <c r="L48" s="499">
        <v>0</v>
      </c>
      <c r="M48" s="499">
        <v>0</v>
      </c>
    </row>
    <row r="49" spans="1:13" ht="47.25">
      <c r="A49" s="486"/>
      <c r="B49" s="487" t="s">
        <v>477</v>
      </c>
      <c r="C49" s="488" t="s">
        <v>347</v>
      </c>
      <c r="D49" s="486">
        <v>2</v>
      </c>
      <c r="E49" s="486">
        <v>3</v>
      </c>
      <c r="F49" s="486">
        <v>3</v>
      </c>
      <c r="G49" s="486">
        <v>4</v>
      </c>
      <c r="H49" s="486">
        <v>6</v>
      </c>
      <c r="I49" s="486">
        <v>6</v>
      </c>
      <c r="J49" s="486">
        <v>6</v>
      </c>
      <c r="K49" s="486">
        <v>8</v>
      </c>
      <c r="L49" s="486">
        <v>8</v>
      </c>
      <c r="M49" s="486">
        <v>8</v>
      </c>
    </row>
    <row r="50" spans="1:13" ht="47.25">
      <c r="A50" s="486"/>
      <c r="B50" s="487" t="s">
        <v>478</v>
      </c>
      <c r="C50" s="488" t="s">
        <v>347</v>
      </c>
      <c r="D50" s="489">
        <v>0</v>
      </c>
      <c r="E50" s="489">
        <v>3</v>
      </c>
      <c r="F50" s="489">
        <v>1</v>
      </c>
      <c r="G50" s="489">
        <v>1</v>
      </c>
      <c r="H50" s="489">
        <v>2</v>
      </c>
      <c r="I50" s="489">
        <v>2</v>
      </c>
      <c r="J50" s="489">
        <v>2</v>
      </c>
      <c r="K50" s="489">
        <v>3</v>
      </c>
      <c r="L50" s="489">
        <v>3</v>
      </c>
      <c r="M50" s="489">
        <v>3</v>
      </c>
    </row>
    <row r="51" spans="1:13" ht="63">
      <c r="A51" s="486"/>
      <c r="B51" s="487" t="s">
        <v>501</v>
      </c>
      <c r="C51" s="488" t="s">
        <v>347</v>
      </c>
      <c r="D51" s="489">
        <v>3</v>
      </c>
      <c r="E51" s="489">
        <v>6</v>
      </c>
      <c r="F51" s="489">
        <v>2</v>
      </c>
      <c r="G51" s="489">
        <v>4</v>
      </c>
      <c r="H51" s="489">
        <v>3</v>
      </c>
      <c r="I51" s="489">
        <v>3</v>
      </c>
      <c r="J51" s="489">
        <v>3</v>
      </c>
      <c r="K51" s="489">
        <v>3</v>
      </c>
      <c r="L51" s="489">
        <v>3</v>
      </c>
      <c r="M51" s="489">
        <v>3</v>
      </c>
    </row>
    <row r="52" spans="1:13" ht="47.25">
      <c r="A52" s="486"/>
      <c r="B52" s="487" t="s">
        <v>480</v>
      </c>
      <c r="C52" s="488" t="s">
        <v>347</v>
      </c>
      <c r="D52" s="489">
        <v>4</v>
      </c>
      <c r="E52" s="489">
        <v>3</v>
      </c>
      <c r="F52" s="489">
        <v>1</v>
      </c>
      <c r="G52" s="489">
        <v>2</v>
      </c>
      <c r="H52" s="489">
        <v>2</v>
      </c>
      <c r="I52" s="489">
        <v>2</v>
      </c>
      <c r="J52" s="489">
        <v>1</v>
      </c>
      <c r="K52" s="489">
        <v>1</v>
      </c>
      <c r="L52" s="489">
        <v>1</v>
      </c>
      <c r="M52" s="489">
        <v>1</v>
      </c>
    </row>
    <row r="53" spans="1:13" ht="31.5">
      <c r="A53" s="486"/>
      <c r="B53" s="495" t="s">
        <v>481</v>
      </c>
      <c r="C53" s="488" t="s">
        <v>347</v>
      </c>
      <c r="D53" s="489">
        <v>4</v>
      </c>
      <c r="E53" s="489">
        <v>1</v>
      </c>
      <c r="F53" s="489">
        <v>6</v>
      </c>
      <c r="G53" s="489">
        <v>5</v>
      </c>
      <c r="H53" s="489">
        <v>3</v>
      </c>
      <c r="I53" s="489">
        <v>3</v>
      </c>
      <c r="J53" s="489">
        <v>3</v>
      </c>
      <c r="K53" s="489">
        <v>3</v>
      </c>
      <c r="L53" s="489">
        <v>3</v>
      </c>
      <c r="M53" s="489">
        <v>3</v>
      </c>
    </row>
    <row r="54" spans="1:13" ht="47.25">
      <c r="A54" s="486"/>
      <c r="B54" s="487" t="s">
        <v>482</v>
      </c>
      <c r="C54" s="488" t="s">
        <v>347</v>
      </c>
      <c r="D54" s="489">
        <v>1</v>
      </c>
      <c r="E54" s="489">
        <v>2</v>
      </c>
      <c r="F54" s="489">
        <v>1</v>
      </c>
      <c r="G54" s="489">
        <v>2</v>
      </c>
      <c r="H54" s="489">
        <v>2</v>
      </c>
      <c r="I54" s="489">
        <v>2</v>
      </c>
      <c r="J54" s="489">
        <v>2</v>
      </c>
      <c r="K54" s="489">
        <v>2</v>
      </c>
      <c r="L54" s="489">
        <v>2</v>
      </c>
      <c r="M54" s="489">
        <v>2</v>
      </c>
    </row>
    <row r="55" spans="1:13" ht="63">
      <c r="A55" s="486"/>
      <c r="B55" s="487" t="s">
        <v>483</v>
      </c>
      <c r="C55" s="488" t="s">
        <v>347</v>
      </c>
      <c r="D55" s="486">
        <v>8</v>
      </c>
      <c r="E55" s="486">
        <v>9</v>
      </c>
      <c r="F55" s="486">
        <v>5</v>
      </c>
      <c r="G55" s="486">
        <v>7</v>
      </c>
      <c r="H55" s="486">
        <v>5</v>
      </c>
      <c r="I55" s="486">
        <v>5</v>
      </c>
      <c r="J55" s="486">
        <v>5</v>
      </c>
      <c r="K55" s="486">
        <v>5</v>
      </c>
      <c r="L55" s="486">
        <v>5</v>
      </c>
      <c r="M55" s="486">
        <v>5</v>
      </c>
    </row>
    <row r="56" spans="1:13" ht="63">
      <c r="A56" s="486"/>
      <c r="B56" s="487" t="s">
        <v>502</v>
      </c>
      <c r="C56" s="488" t="s">
        <v>347</v>
      </c>
      <c r="D56" s="486">
        <v>1</v>
      </c>
      <c r="E56" s="486">
        <v>1</v>
      </c>
      <c r="F56" s="486">
        <v>1</v>
      </c>
      <c r="G56" s="486">
        <v>1</v>
      </c>
      <c r="H56" s="486">
        <v>1</v>
      </c>
      <c r="I56" s="486">
        <v>1</v>
      </c>
      <c r="J56" s="486">
        <v>1</v>
      </c>
      <c r="K56" s="486">
        <v>1</v>
      </c>
      <c r="L56" s="486">
        <v>1</v>
      </c>
      <c r="M56" s="486">
        <v>1</v>
      </c>
    </row>
    <row r="57" spans="1:13" ht="94.5">
      <c r="A57" s="486"/>
      <c r="B57" s="487" t="s">
        <v>485</v>
      </c>
      <c r="C57" s="490" t="s">
        <v>347</v>
      </c>
      <c r="D57" s="492">
        <v>3</v>
      </c>
      <c r="E57" s="492">
        <v>1</v>
      </c>
      <c r="F57" s="492">
        <v>0</v>
      </c>
      <c r="G57" s="492">
        <v>0</v>
      </c>
      <c r="H57" s="492">
        <v>0</v>
      </c>
      <c r="I57" s="492">
        <v>0</v>
      </c>
      <c r="J57" s="492">
        <v>0</v>
      </c>
      <c r="K57" s="492">
        <v>0</v>
      </c>
      <c r="L57" s="492">
        <v>0</v>
      </c>
      <c r="M57" s="492">
        <v>0</v>
      </c>
    </row>
    <row r="58" spans="1:13" ht="47.25">
      <c r="A58" s="486"/>
      <c r="B58" s="487" t="s">
        <v>503</v>
      </c>
      <c r="C58" s="490" t="s">
        <v>347</v>
      </c>
      <c r="D58" s="486">
        <v>0</v>
      </c>
      <c r="E58" s="486">
        <v>0</v>
      </c>
      <c r="F58" s="486">
        <v>2</v>
      </c>
      <c r="G58" s="486">
        <v>1</v>
      </c>
      <c r="H58" s="486">
        <v>0</v>
      </c>
      <c r="I58" s="486">
        <v>0</v>
      </c>
      <c r="J58" s="486">
        <v>1</v>
      </c>
      <c r="K58" s="486">
        <v>1</v>
      </c>
      <c r="L58" s="486">
        <v>1</v>
      </c>
      <c r="M58" s="486">
        <v>1</v>
      </c>
    </row>
    <row r="59" spans="1:13" ht="94.5">
      <c r="A59" s="486"/>
      <c r="B59" s="487" t="s">
        <v>487</v>
      </c>
      <c r="C59" s="490" t="s">
        <v>347</v>
      </c>
      <c r="D59" s="486">
        <v>0</v>
      </c>
      <c r="E59" s="486">
        <v>0</v>
      </c>
      <c r="F59" s="486">
        <v>0</v>
      </c>
      <c r="G59" s="486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</row>
    <row r="60" spans="1:13" ht="78.75">
      <c r="A60" s="486"/>
      <c r="B60" s="487" t="s">
        <v>488</v>
      </c>
      <c r="C60" s="490" t="s">
        <v>347</v>
      </c>
      <c r="D60" s="486">
        <v>0</v>
      </c>
      <c r="E60" s="486">
        <v>0</v>
      </c>
      <c r="F60" s="486">
        <v>0</v>
      </c>
      <c r="G60" s="486">
        <v>0</v>
      </c>
      <c r="H60" s="486">
        <v>0</v>
      </c>
      <c r="I60" s="486">
        <v>0</v>
      </c>
      <c r="J60" s="486">
        <v>0</v>
      </c>
      <c r="K60" s="486">
        <v>0</v>
      </c>
      <c r="L60" s="486">
        <v>0</v>
      </c>
      <c r="M60" s="486">
        <v>0</v>
      </c>
    </row>
    <row r="61" spans="1:13" ht="63">
      <c r="A61" s="486"/>
      <c r="B61" s="487" t="s">
        <v>489</v>
      </c>
      <c r="C61" s="490" t="s">
        <v>347</v>
      </c>
      <c r="D61" s="486">
        <v>0</v>
      </c>
      <c r="E61" s="486">
        <v>0</v>
      </c>
      <c r="F61" s="486">
        <v>0</v>
      </c>
      <c r="G61" s="486">
        <v>0</v>
      </c>
      <c r="H61" s="486">
        <v>0</v>
      </c>
      <c r="I61" s="486">
        <v>0</v>
      </c>
      <c r="J61" s="486">
        <v>0</v>
      </c>
      <c r="K61" s="486">
        <v>0</v>
      </c>
      <c r="L61" s="486">
        <v>0</v>
      </c>
      <c r="M61" s="486">
        <v>0</v>
      </c>
    </row>
    <row r="62" spans="1:13" ht="31.5">
      <c r="A62" s="486"/>
      <c r="B62" s="487" t="s">
        <v>490</v>
      </c>
      <c r="C62" s="490" t="s">
        <v>347</v>
      </c>
      <c r="D62" s="491">
        <v>0</v>
      </c>
      <c r="E62" s="491">
        <v>1</v>
      </c>
      <c r="F62" s="491">
        <v>0</v>
      </c>
      <c r="G62" s="491">
        <v>0</v>
      </c>
      <c r="H62" s="491">
        <v>1</v>
      </c>
      <c r="I62" s="491">
        <v>1</v>
      </c>
      <c r="J62" s="491">
        <v>1</v>
      </c>
      <c r="K62" s="491">
        <v>2</v>
      </c>
      <c r="L62" s="491">
        <v>2</v>
      </c>
      <c r="M62" s="491">
        <v>2</v>
      </c>
    </row>
    <row r="63" spans="1:13" ht="31.5">
      <c r="A63" s="486"/>
      <c r="B63" s="487" t="s">
        <v>491</v>
      </c>
      <c r="C63" s="488" t="s">
        <v>347</v>
      </c>
      <c r="D63" s="489">
        <v>3</v>
      </c>
      <c r="E63" s="489">
        <v>2</v>
      </c>
      <c r="F63" s="489">
        <v>4</v>
      </c>
      <c r="G63" s="489">
        <v>4</v>
      </c>
      <c r="H63" s="489">
        <v>2</v>
      </c>
      <c r="I63" s="489">
        <v>3</v>
      </c>
      <c r="J63" s="489">
        <v>3</v>
      </c>
      <c r="K63" s="489">
        <v>4</v>
      </c>
      <c r="L63" s="489">
        <v>5</v>
      </c>
      <c r="M63" s="489">
        <v>5</v>
      </c>
    </row>
    <row r="64" spans="1:13" ht="63">
      <c r="A64" s="486"/>
      <c r="B64" s="487" t="s">
        <v>492</v>
      </c>
      <c r="C64" s="488" t="s">
        <v>347</v>
      </c>
      <c r="D64" s="486">
        <v>2</v>
      </c>
      <c r="E64" s="486">
        <v>0</v>
      </c>
      <c r="F64" s="486">
        <v>0</v>
      </c>
      <c r="G64" s="486">
        <v>0</v>
      </c>
      <c r="H64" s="486">
        <v>0</v>
      </c>
      <c r="I64" s="486">
        <v>0</v>
      </c>
      <c r="J64" s="486">
        <v>0</v>
      </c>
      <c r="K64" s="486">
        <v>0</v>
      </c>
      <c r="L64" s="486">
        <v>0</v>
      </c>
      <c r="M64" s="486">
        <v>0</v>
      </c>
    </row>
    <row r="65" spans="1:13" ht="31.5">
      <c r="A65" s="486"/>
      <c r="B65" s="487" t="s">
        <v>493</v>
      </c>
      <c r="C65" s="488" t="s">
        <v>347</v>
      </c>
      <c r="D65" s="489">
        <v>1</v>
      </c>
      <c r="E65" s="489">
        <v>1</v>
      </c>
      <c r="F65" s="489">
        <v>2</v>
      </c>
      <c r="G65" s="489">
        <v>1</v>
      </c>
      <c r="H65" s="489">
        <v>2</v>
      </c>
      <c r="I65" s="489">
        <v>2</v>
      </c>
      <c r="J65" s="489">
        <v>2</v>
      </c>
      <c r="K65" s="489">
        <v>2</v>
      </c>
      <c r="L65" s="489">
        <v>2</v>
      </c>
      <c r="M65" s="489">
        <v>2</v>
      </c>
    </row>
    <row r="66" spans="1:13" ht="47.25">
      <c r="A66" s="486"/>
      <c r="B66" s="487" t="s">
        <v>494</v>
      </c>
      <c r="C66" s="488" t="s">
        <v>347</v>
      </c>
      <c r="D66" s="489">
        <v>1</v>
      </c>
      <c r="E66" s="489">
        <v>1</v>
      </c>
      <c r="F66" s="489">
        <v>1</v>
      </c>
      <c r="G66" s="489">
        <v>3</v>
      </c>
      <c r="H66" s="489">
        <v>4</v>
      </c>
      <c r="I66" s="489">
        <v>2</v>
      </c>
      <c r="J66" s="489">
        <v>3</v>
      </c>
      <c r="K66" s="489">
        <v>2</v>
      </c>
      <c r="L66" s="489">
        <v>2</v>
      </c>
      <c r="M66" s="489">
        <v>3</v>
      </c>
    </row>
    <row r="67" spans="1:13" ht="47.25">
      <c r="A67" s="486"/>
      <c r="B67" s="487" t="s">
        <v>495</v>
      </c>
      <c r="C67" s="488" t="s">
        <v>347</v>
      </c>
      <c r="D67" s="486">
        <v>1</v>
      </c>
      <c r="E67" s="486">
        <v>3</v>
      </c>
      <c r="F67" s="486">
        <v>1</v>
      </c>
      <c r="G67" s="486">
        <v>0</v>
      </c>
      <c r="H67" s="486">
        <v>1</v>
      </c>
      <c r="I67" s="486">
        <v>0</v>
      </c>
      <c r="J67" s="486">
        <v>0</v>
      </c>
      <c r="K67" s="486">
        <v>0</v>
      </c>
      <c r="L67" s="486">
        <v>0</v>
      </c>
      <c r="M67" s="486">
        <v>0</v>
      </c>
    </row>
    <row r="68" spans="1:13" ht="47.25">
      <c r="A68" s="486"/>
      <c r="B68" s="487" t="s">
        <v>496</v>
      </c>
      <c r="C68" s="490" t="s">
        <v>347</v>
      </c>
      <c r="D68" s="492">
        <v>3</v>
      </c>
      <c r="E68" s="492">
        <v>4</v>
      </c>
      <c r="F68" s="492">
        <v>4</v>
      </c>
      <c r="G68" s="492">
        <v>5</v>
      </c>
      <c r="H68" s="492">
        <v>5</v>
      </c>
      <c r="I68" s="492">
        <v>5</v>
      </c>
      <c r="J68" s="492">
        <v>4</v>
      </c>
      <c r="K68" s="492">
        <v>5</v>
      </c>
      <c r="L68" s="492">
        <v>4</v>
      </c>
      <c r="M68" s="492">
        <v>4</v>
      </c>
    </row>
    <row r="69" spans="1:13" ht="47.25">
      <c r="A69" s="486"/>
      <c r="B69" s="487" t="s">
        <v>497</v>
      </c>
      <c r="C69" s="490" t="s">
        <v>347</v>
      </c>
      <c r="D69" s="486">
        <v>3</v>
      </c>
      <c r="E69" s="486">
        <v>6</v>
      </c>
      <c r="F69" s="486">
        <v>4</v>
      </c>
      <c r="G69" s="486">
        <v>5</v>
      </c>
      <c r="H69" s="486">
        <v>3</v>
      </c>
      <c r="I69" s="486">
        <v>5</v>
      </c>
      <c r="J69" s="486">
        <v>2</v>
      </c>
      <c r="K69" s="486">
        <v>4</v>
      </c>
      <c r="L69" s="486">
        <v>4</v>
      </c>
      <c r="M69" s="486">
        <v>4</v>
      </c>
    </row>
    <row r="70" spans="1:13" ht="47.25">
      <c r="A70" s="486"/>
      <c r="B70" s="487" t="s">
        <v>498</v>
      </c>
      <c r="C70" s="490" t="s">
        <v>347</v>
      </c>
      <c r="D70" s="486">
        <v>0</v>
      </c>
      <c r="E70" s="486">
        <v>1</v>
      </c>
      <c r="F70" s="486">
        <v>1</v>
      </c>
      <c r="G70" s="486">
        <v>1</v>
      </c>
      <c r="H70" s="486">
        <v>1</v>
      </c>
      <c r="I70" s="486">
        <v>1</v>
      </c>
      <c r="J70" s="486">
        <v>1</v>
      </c>
      <c r="K70" s="486">
        <v>1</v>
      </c>
      <c r="L70" s="486">
        <v>1</v>
      </c>
      <c r="M70" s="486">
        <v>1</v>
      </c>
    </row>
    <row r="71" spans="1:13" ht="78.75">
      <c r="A71" s="486"/>
      <c r="B71" s="487" t="s">
        <v>499</v>
      </c>
      <c r="C71" s="490" t="s">
        <v>347</v>
      </c>
      <c r="D71" s="486">
        <v>0</v>
      </c>
      <c r="E71" s="486">
        <v>0</v>
      </c>
      <c r="F71" s="486">
        <v>0</v>
      </c>
      <c r="G71" s="486">
        <v>0</v>
      </c>
      <c r="H71" s="486">
        <v>0</v>
      </c>
      <c r="I71" s="486">
        <v>0</v>
      </c>
      <c r="J71" s="486">
        <v>0</v>
      </c>
      <c r="K71" s="486">
        <v>0</v>
      </c>
      <c r="L71" s="486">
        <v>0</v>
      </c>
      <c r="M71" s="486">
        <v>0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2"/>
  <sheetViews>
    <sheetView workbookViewId="0">
      <selection activeCell="O8" sqref="O8"/>
    </sheetView>
  </sheetViews>
  <sheetFormatPr defaultRowHeight="15"/>
  <cols>
    <col min="2" max="2" width="29.28515625" customWidth="1"/>
  </cols>
  <sheetData>
    <row r="1" spans="1:14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4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4" ht="36.75" customHeight="1" thickBot="1">
      <c r="A3" s="886" t="s">
        <v>423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4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4" s="22" customFormat="1" ht="15.75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4" s="22" customFormat="1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4" ht="204.75">
      <c r="A7" s="481">
        <v>7.3</v>
      </c>
      <c r="B7" s="482" t="s">
        <v>349</v>
      </c>
      <c r="C7" s="496" t="s">
        <v>347</v>
      </c>
      <c r="D7" s="640">
        <f>SUM(D11:D72)</f>
        <v>508</v>
      </c>
      <c r="E7" s="640">
        <f t="shared" ref="E7:M7" si="0">SUM(E11:E72)</f>
        <v>590</v>
      </c>
      <c r="F7" s="640">
        <f t="shared" si="0"/>
        <v>515</v>
      </c>
      <c r="G7" s="481">
        <f t="shared" si="0"/>
        <v>499</v>
      </c>
      <c r="H7" s="481">
        <f t="shared" si="0"/>
        <v>579</v>
      </c>
      <c r="I7" s="481">
        <f t="shared" si="0"/>
        <v>400</v>
      </c>
      <c r="J7" s="481">
        <f t="shared" si="0"/>
        <v>592</v>
      </c>
      <c r="K7" s="481">
        <f t="shared" si="0"/>
        <v>500</v>
      </c>
      <c r="L7" s="481">
        <f t="shared" si="0"/>
        <v>600</v>
      </c>
      <c r="M7" s="481">
        <f t="shared" si="0"/>
        <v>492</v>
      </c>
      <c r="N7" s="637" t="s">
        <v>620</v>
      </c>
    </row>
    <row r="8" spans="1:14" ht="15.75">
      <c r="A8" s="481"/>
      <c r="B8" s="482" t="s">
        <v>500</v>
      </c>
      <c r="C8" s="496"/>
      <c r="D8" s="481">
        <v>533</v>
      </c>
      <c r="E8" s="481">
        <v>455</v>
      </c>
      <c r="F8" s="481">
        <v>558</v>
      </c>
      <c r="G8" s="481">
        <v>499</v>
      </c>
      <c r="H8" s="481">
        <v>579</v>
      </c>
      <c r="I8" s="481">
        <v>400</v>
      </c>
      <c r="J8" s="481">
        <v>592</v>
      </c>
      <c r="K8" s="481">
        <v>500</v>
      </c>
      <c r="L8" s="481">
        <v>600</v>
      </c>
      <c r="M8" s="481">
        <v>492</v>
      </c>
    </row>
    <row r="9" spans="1:14" ht="15.75">
      <c r="A9" s="481"/>
      <c r="B9" s="482" t="s">
        <v>504</v>
      </c>
      <c r="C9" s="496"/>
      <c r="D9" s="481">
        <v>25</v>
      </c>
      <c r="E9" s="481"/>
      <c r="F9" s="481">
        <v>43</v>
      </c>
      <c r="G9" s="481"/>
      <c r="H9" s="481"/>
      <c r="I9" s="481"/>
      <c r="J9" s="481"/>
      <c r="K9" s="481"/>
      <c r="L9" s="481"/>
      <c r="M9" s="481"/>
    </row>
    <row r="10" spans="1:14" ht="15.75">
      <c r="A10" s="481"/>
      <c r="B10" s="482" t="s">
        <v>437</v>
      </c>
      <c r="C10" s="496"/>
      <c r="D10" s="481"/>
      <c r="E10" s="481">
        <v>135</v>
      </c>
      <c r="F10" s="481"/>
      <c r="G10" s="481"/>
      <c r="H10" s="481"/>
      <c r="I10" s="481"/>
      <c r="J10" s="481"/>
      <c r="K10" s="481"/>
      <c r="L10" s="481"/>
      <c r="M10" s="481"/>
    </row>
    <row r="11" spans="1:14" ht="63">
      <c r="A11" s="500"/>
      <c r="B11" s="487" t="s">
        <v>438</v>
      </c>
      <c r="C11" s="490" t="s">
        <v>347</v>
      </c>
      <c r="D11" s="486">
        <v>9</v>
      </c>
      <c r="E11" s="486">
        <v>3</v>
      </c>
      <c r="F11" s="486">
        <v>5</v>
      </c>
      <c r="G11" s="486">
        <v>35</v>
      </c>
      <c r="H11" s="486">
        <v>10</v>
      </c>
      <c r="I11" s="486">
        <v>6</v>
      </c>
      <c r="J11" s="486">
        <v>17</v>
      </c>
      <c r="K11" s="486">
        <v>5</v>
      </c>
      <c r="L11" s="486">
        <v>35</v>
      </c>
      <c r="M11" s="486">
        <v>10</v>
      </c>
    </row>
    <row r="12" spans="1:14" ht="47.25">
      <c r="A12" s="500"/>
      <c r="B12" s="487" t="s">
        <v>439</v>
      </c>
      <c r="C12" s="490" t="s">
        <v>347</v>
      </c>
      <c r="D12" s="486">
        <v>2</v>
      </c>
      <c r="E12" s="486">
        <v>9</v>
      </c>
      <c r="F12" s="486">
        <v>2</v>
      </c>
      <c r="G12" s="486">
        <v>2</v>
      </c>
      <c r="H12" s="486">
        <v>2</v>
      </c>
      <c r="I12" s="486">
        <v>2</v>
      </c>
      <c r="J12" s="486">
        <v>5</v>
      </c>
      <c r="K12" s="486">
        <v>2</v>
      </c>
      <c r="L12" s="486">
        <v>4</v>
      </c>
      <c r="M12" s="486">
        <v>1</v>
      </c>
    </row>
    <row r="13" spans="1:14" ht="63">
      <c r="A13" s="500"/>
      <c r="B13" s="487" t="s">
        <v>440</v>
      </c>
      <c r="C13" s="490" t="s">
        <v>347</v>
      </c>
      <c r="D13" s="486">
        <v>2</v>
      </c>
      <c r="E13" s="486">
        <v>0</v>
      </c>
      <c r="F13" s="486">
        <v>5</v>
      </c>
      <c r="G13" s="486">
        <v>2</v>
      </c>
      <c r="H13" s="486">
        <v>2</v>
      </c>
      <c r="I13" s="486">
        <v>2</v>
      </c>
      <c r="J13" s="486">
        <v>3</v>
      </c>
      <c r="K13" s="486">
        <v>2</v>
      </c>
      <c r="L13" s="486">
        <v>1</v>
      </c>
      <c r="M13" s="486">
        <v>1</v>
      </c>
    </row>
    <row r="14" spans="1:14" ht="63">
      <c r="A14" s="500"/>
      <c r="B14" s="487" t="s">
        <v>441</v>
      </c>
      <c r="C14" s="490" t="s">
        <v>347</v>
      </c>
      <c r="D14" s="486">
        <v>1</v>
      </c>
      <c r="E14" s="486">
        <v>1</v>
      </c>
      <c r="F14" s="486">
        <v>1</v>
      </c>
      <c r="G14" s="486">
        <v>1</v>
      </c>
      <c r="H14" s="486">
        <v>1</v>
      </c>
      <c r="I14" s="486">
        <v>1</v>
      </c>
      <c r="J14" s="486">
        <v>1</v>
      </c>
      <c r="K14" s="486">
        <v>1</v>
      </c>
      <c r="L14" s="486">
        <v>1</v>
      </c>
      <c r="M14" s="486">
        <v>1</v>
      </c>
    </row>
    <row r="15" spans="1:14" ht="63">
      <c r="A15" s="500"/>
      <c r="B15" s="487" t="s">
        <v>442</v>
      </c>
      <c r="C15" s="490" t="s">
        <v>347</v>
      </c>
      <c r="D15" s="491">
        <v>12</v>
      </c>
      <c r="E15" s="491">
        <v>10</v>
      </c>
      <c r="F15" s="491">
        <v>15</v>
      </c>
      <c r="G15" s="491">
        <v>10</v>
      </c>
      <c r="H15" s="491">
        <v>15</v>
      </c>
      <c r="I15" s="491">
        <v>15</v>
      </c>
      <c r="J15" s="491">
        <v>25</v>
      </c>
      <c r="K15" s="491">
        <v>15</v>
      </c>
      <c r="L15" s="491">
        <v>15</v>
      </c>
      <c r="M15" s="491">
        <v>15</v>
      </c>
    </row>
    <row r="16" spans="1:14" ht="78.75">
      <c r="A16" s="500"/>
      <c r="B16" s="487" t="s">
        <v>443</v>
      </c>
      <c r="C16" s="488" t="s">
        <v>347</v>
      </c>
      <c r="D16" s="489">
        <v>4</v>
      </c>
      <c r="E16" s="489">
        <v>9</v>
      </c>
      <c r="F16" s="489">
        <v>33</v>
      </c>
      <c r="G16" s="489">
        <v>30</v>
      </c>
      <c r="H16" s="489">
        <v>28</v>
      </c>
      <c r="I16" s="489">
        <v>20</v>
      </c>
      <c r="J16" s="489">
        <v>20</v>
      </c>
      <c r="K16" s="489">
        <v>20</v>
      </c>
      <c r="L16" s="490">
        <v>30</v>
      </c>
      <c r="M16" s="490">
        <v>25</v>
      </c>
    </row>
    <row r="17" spans="1:13" ht="63">
      <c r="A17" s="500"/>
      <c r="B17" s="487" t="s">
        <v>444</v>
      </c>
      <c r="C17" s="488" t="s">
        <v>347</v>
      </c>
      <c r="D17" s="489">
        <v>2</v>
      </c>
      <c r="E17" s="489">
        <v>1</v>
      </c>
      <c r="F17" s="489">
        <v>1</v>
      </c>
      <c r="G17" s="489">
        <v>10</v>
      </c>
      <c r="H17" s="489">
        <v>1</v>
      </c>
      <c r="I17" s="489">
        <v>1</v>
      </c>
      <c r="J17" s="489">
        <v>1</v>
      </c>
      <c r="K17" s="489">
        <v>2</v>
      </c>
      <c r="L17" s="489">
        <v>10</v>
      </c>
      <c r="M17" s="489">
        <v>2</v>
      </c>
    </row>
    <row r="18" spans="1:13" ht="63">
      <c r="A18" s="500"/>
      <c r="B18" s="487" t="s">
        <v>445</v>
      </c>
      <c r="C18" s="488" t="s">
        <v>347</v>
      </c>
      <c r="D18" s="486">
        <v>10</v>
      </c>
      <c r="E18" s="486">
        <v>13</v>
      </c>
      <c r="F18" s="486">
        <v>7</v>
      </c>
      <c r="G18" s="486">
        <v>9</v>
      </c>
      <c r="H18" s="486">
        <v>10</v>
      </c>
      <c r="I18" s="486">
        <v>5</v>
      </c>
      <c r="J18" s="486">
        <v>6</v>
      </c>
      <c r="K18" s="486">
        <v>6</v>
      </c>
      <c r="L18" s="486">
        <v>8</v>
      </c>
      <c r="M18" s="486">
        <v>5</v>
      </c>
    </row>
    <row r="19" spans="1:13" ht="63">
      <c r="A19" s="500"/>
      <c r="B19" s="487" t="s">
        <v>505</v>
      </c>
      <c r="C19" s="488" t="s">
        <v>347</v>
      </c>
      <c r="D19" s="486">
        <v>2</v>
      </c>
      <c r="E19" s="486">
        <v>1</v>
      </c>
      <c r="F19" s="486">
        <v>0</v>
      </c>
      <c r="G19" s="486">
        <v>1</v>
      </c>
      <c r="H19" s="486">
        <v>0</v>
      </c>
      <c r="I19" s="486">
        <v>1</v>
      </c>
      <c r="J19" s="486">
        <v>0</v>
      </c>
      <c r="K19" s="486">
        <v>1</v>
      </c>
      <c r="L19" s="486">
        <v>0</v>
      </c>
      <c r="M19" s="486">
        <v>1</v>
      </c>
    </row>
    <row r="20" spans="1:13" ht="63">
      <c r="A20" s="500"/>
      <c r="B20" s="487" t="s">
        <v>447</v>
      </c>
      <c r="C20" s="488" t="s">
        <v>347</v>
      </c>
      <c r="D20" s="486">
        <v>3</v>
      </c>
      <c r="E20" s="486">
        <v>2</v>
      </c>
      <c r="F20" s="486">
        <v>2</v>
      </c>
      <c r="G20" s="486">
        <v>15</v>
      </c>
      <c r="H20" s="486">
        <v>5</v>
      </c>
      <c r="I20" s="486">
        <v>1</v>
      </c>
      <c r="J20" s="486">
        <v>2</v>
      </c>
      <c r="K20" s="486">
        <v>2</v>
      </c>
      <c r="L20" s="486">
        <v>18</v>
      </c>
      <c r="M20" s="486">
        <v>2</v>
      </c>
    </row>
    <row r="21" spans="1:13" ht="47.25">
      <c r="A21" s="500"/>
      <c r="B21" s="487" t="s">
        <v>448</v>
      </c>
      <c r="C21" s="488" t="s">
        <v>347</v>
      </c>
      <c r="D21" s="486">
        <v>6</v>
      </c>
      <c r="E21" s="486">
        <v>6</v>
      </c>
      <c r="F21" s="486">
        <v>5</v>
      </c>
      <c r="G21" s="486">
        <v>2</v>
      </c>
      <c r="H21" s="486">
        <v>1</v>
      </c>
      <c r="I21" s="486">
        <v>0</v>
      </c>
      <c r="J21" s="486">
        <v>0</v>
      </c>
      <c r="K21" s="486">
        <v>0</v>
      </c>
      <c r="L21" s="486">
        <v>0</v>
      </c>
      <c r="M21" s="486">
        <v>0</v>
      </c>
    </row>
    <row r="22" spans="1:13" ht="63">
      <c r="A22" s="500"/>
      <c r="B22" s="487" t="s">
        <v>449</v>
      </c>
      <c r="C22" s="488" t="s">
        <v>347</v>
      </c>
      <c r="D22" s="486">
        <v>5</v>
      </c>
      <c r="E22" s="486">
        <v>3</v>
      </c>
      <c r="F22" s="486">
        <v>0</v>
      </c>
      <c r="G22" s="486">
        <v>1</v>
      </c>
      <c r="H22" s="486">
        <v>0</v>
      </c>
      <c r="I22" s="486">
        <v>1</v>
      </c>
      <c r="J22" s="486">
        <v>3</v>
      </c>
      <c r="K22" s="486">
        <v>0</v>
      </c>
      <c r="L22" s="486">
        <v>1</v>
      </c>
      <c r="M22" s="486">
        <v>0</v>
      </c>
    </row>
    <row r="23" spans="1:13" ht="63">
      <c r="A23" s="500"/>
      <c r="B23" s="487" t="s">
        <v>450</v>
      </c>
      <c r="C23" s="488" t="s">
        <v>347</v>
      </c>
      <c r="D23" s="499">
        <v>2</v>
      </c>
      <c r="E23" s="499">
        <v>1</v>
      </c>
      <c r="F23" s="499">
        <v>1</v>
      </c>
      <c r="G23" s="499">
        <v>1</v>
      </c>
      <c r="H23" s="499">
        <v>1</v>
      </c>
      <c r="I23" s="499">
        <v>1</v>
      </c>
      <c r="J23" s="499">
        <v>1</v>
      </c>
      <c r="K23" s="499">
        <v>1</v>
      </c>
      <c r="L23" s="499">
        <v>1</v>
      </c>
      <c r="M23" s="499">
        <v>1</v>
      </c>
    </row>
    <row r="24" spans="1:13" ht="63">
      <c r="A24" s="500"/>
      <c r="B24" s="487" t="s">
        <v>451</v>
      </c>
      <c r="C24" s="488" t="s">
        <v>347</v>
      </c>
      <c r="D24" s="489">
        <v>35</v>
      </c>
      <c r="E24" s="489">
        <v>69</v>
      </c>
      <c r="F24" s="489">
        <v>30</v>
      </c>
      <c r="G24" s="489">
        <v>35</v>
      </c>
      <c r="H24" s="489">
        <v>40</v>
      </c>
      <c r="I24" s="489">
        <v>35</v>
      </c>
      <c r="J24" s="489">
        <v>45</v>
      </c>
      <c r="K24" s="489">
        <v>30</v>
      </c>
      <c r="L24" s="489">
        <v>40</v>
      </c>
      <c r="M24" s="489">
        <v>40</v>
      </c>
    </row>
    <row r="25" spans="1:13" ht="31.5">
      <c r="A25" s="500"/>
      <c r="B25" s="487" t="s">
        <v>452</v>
      </c>
      <c r="C25" s="488" t="s">
        <v>347</v>
      </c>
      <c r="D25" s="486">
        <v>0</v>
      </c>
      <c r="E25" s="486">
        <v>1</v>
      </c>
      <c r="F25" s="486">
        <v>0</v>
      </c>
      <c r="G25" s="486">
        <v>0</v>
      </c>
      <c r="H25" s="486">
        <v>1</v>
      </c>
      <c r="I25" s="486">
        <v>0</v>
      </c>
      <c r="J25" s="486">
        <v>2</v>
      </c>
      <c r="K25" s="486">
        <v>0</v>
      </c>
      <c r="L25" s="486">
        <v>0</v>
      </c>
      <c r="M25" s="486">
        <v>0</v>
      </c>
    </row>
    <row r="26" spans="1:13" ht="31.5">
      <c r="A26" s="500"/>
      <c r="B26" s="487" t="s">
        <v>453</v>
      </c>
      <c r="C26" s="488" t="s">
        <v>347</v>
      </c>
      <c r="D26" s="486">
        <v>11</v>
      </c>
      <c r="E26" s="486">
        <v>12</v>
      </c>
      <c r="F26" s="486">
        <v>9</v>
      </c>
      <c r="G26" s="486">
        <v>6</v>
      </c>
      <c r="H26" s="486">
        <v>8</v>
      </c>
      <c r="I26" s="486">
        <v>5</v>
      </c>
      <c r="J26" s="486">
        <v>12</v>
      </c>
      <c r="K26" s="486">
        <v>9</v>
      </c>
      <c r="L26" s="486">
        <v>6</v>
      </c>
      <c r="M26" s="486">
        <v>7</v>
      </c>
    </row>
    <row r="27" spans="1:13" ht="31.5">
      <c r="A27" s="500"/>
      <c r="B27" s="487" t="s">
        <v>454</v>
      </c>
      <c r="C27" s="488" t="s">
        <v>347</v>
      </c>
      <c r="D27" s="489">
        <v>28</v>
      </c>
      <c r="E27" s="489">
        <v>54</v>
      </c>
      <c r="F27" s="489">
        <v>8</v>
      </c>
      <c r="G27" s="489">
        <v>35</v>
      </c>
      <c r="H27" s="489">
        <v>50</v>
      </c>
      <c r="I27" s="489">
        <v>35</v>
      </c>
      <c r="J27" s="489">
        <v>40</v>
      </c>
      <c r="K27" s="489">
        <v>30</v>
      </c>
      <c r="L27" s="489">
        <v>52</v>
      </c>
      <c r="M27" s="489">
        <v>40</v>
      </c>
    </row>
    <row r="28" spans="1:13" ht="31.5">
      <c r="A28" s="500"/>
      <c r="B28" s="487" t="s">
        <v>455</v>
      </c>
      <c r="C28" s="488" t="s">
        <v>347</v>
      </c>
      <c r="D28" s="489">
        <v>26</v>
      </c>
      <c r="E28" s="489">
        <v>22</v>
      </c>
      <c r="F28" s="489">
        <v>15</v>
      </c>
      <c r="G28" s="489">
        <v>17</v>
      </c>
      <c r="H28" s="489">
        <v>25</v>
      </c>
      <c r="I28" s="489">
        <v>15</v>
      </c>
      <c r="J28" s="489">
        <v>25</v>
      </c>
      <c r="K28" s="489">
        <v>28</v>
      </c>
      <c r="L28" s="489">
        <v>25</v>
      </c>
      <c r="M28" s="489">
        <v>25</v>
      </c>
    </row>
    <row r="29" spans="1:13" ht="47.25">
      <c r="A29" s="500"/>
      <c r="B29" s="487" t="s">
        <v>456</v>
      </c>
      <c r="C29" s="490" t="s">
        <v>347</v>
      </c>
      <c r="D29" s="492">
        <v>1</v>
      </c>
      <c r="E29" s="492">
        <v>1</v>
      </c>
      <c r="F29" s="492">
        <v>3</v>
      </c>
      <c r="G29" s="492">
        <v>3</v>
      </c>
      <c r="H29" s="492">
        <v>2</v>
      </c>
      <c r="I29" s="492">
        <v>1</v>
      </c>
      <c r="J29" s="492">
        <v>1</v>
      </c>
      <c r="K29" s="492">
        <v>2</v>
      </c>
      <c r="L29" s="492">
        <v>2</v>
      </c>
      <c r="M29" s="492">
        <v>2</v>
      </c>
    </row>
    <row r="30" spans="1:13" ht="31.5">
      <c r="A30" s="500"/>
      <c r="B30" s="487" t="s">
        <v>457</v>
      </c>
      <c r="C30" s="490" t="s">
        <v>347</v>
      </c>
      <c r="D30" s="486">
        <v>8</v>
      </c>
      <c r="E30" s="486">
        <v>6</v>
      </c>
      <c r="F30" s="486">
        <v>3</v>
      </c>
      <c r="G30" s="486">
        <v>7</v>
      </c>
      <c r="H30" s="486">
        <v>7</v>
      </c>
      <c r="I30" s="486">
        <v>2</v>
      </c>
      <c r="J30" s="486">
        <v>5</v>
      </c>
      <c r="K30" s="486">
        <v>5</v>
      </c>
      <c r="L30" s="486">
        <v>7</v>
      </c>
      <c r="M30" s="486">
        <v>7</v>
      </c>
    </row>
    <row r="31" spans="1:13" ht="47.25">
      <c r="A31" s="500"/>
      <c r="B31" s="487" t="s">
        <v>458</v>
      </c>
      <c r="C31" s="490" t="s">
        <v>347</v>
      </c>
      <c r="D31" s="486">
        <v>5</v>
      </c>
      <c r="E31" s="486">
        <v>5</v>
      </c>
      <c r="F31" s="486">
        <v>7</v>
      </c>
      <c r="G31" s="486">
        <v>9</v>
      </c>
      <c r="H31" s="486">
        <v>14</v>
      </c>
      <c r="I31" s="486">
        <v>2</v>
      </c>
      <c r="J31" s="486">
        <v>8</v>
      </c>
      <c r="K31" s="486">
        <v>10</v>
      </c>
      <c r="L31" s="486">
        <v>15</v>
      </c>
      <c r="M31" s="486">
        <v>10</v>
      </c>
    </row>
    <row r="32" spans="1:13" ht="47.25">
      <c r="A32" s="500"/>
      <c r="B32" s="487" t="s">
        <v>459</v>
      </c>
      <c r="C32" s="490" t="s">
        <v>347</v>
      </c>
      <c r="D32" s="486">
        <v>11</v>
      </c>
      <c r="E32" s="486">
        <v>13</v>
      </c>
      <c r="F32" s="486">
        <v>9</v>
      </c>
      <c r="G32" s="486">
        <v>10</v>
      </c>
      <c r="H32" s="486">
        <v>15</v>
      </c>
      <c r="I32" s="486">
        <v>8</v>
      </c>
      <c r="J32" s="486">
        <v>7</v>
      </c>
      <c r="K32" s="486">
        <v>7</v>
      </c>
      <c r="L32" s="486">
        <v>5</v>
      </c>
      <c r="M32" s="486">
        <v>10</v>
      </c>
    </row>
    <row r="33" spans="1:13" ht="47.25">
      <c r="A33" s="500"/>
      <c r="B33" s="487" t="s">
        <v>460</v>
      </c>
      <c r="C33" s="490" t="s">
        <v>347</v>
      </c>
      <c r="D33" s="491">
        <v>5</v>
      </c>
      <c r="E33" s="491">
        <v>6</v>
      </c>
      <c r="F33" s="491">
        <v>4</v>
      </c>
      <c r="G33" s="491">
        <v>1</v>
      </c>
      <c r="H33" s="491">
        <v>2</v>
      </c>
      <c r="I33" s="491">
        <v>1</v>
      </c>
      <c r="J33" s="491">
        <v>8</v>
      </c>
      <c r="K33" s="491">
        <v>5</v>
      </c>
      <c r="L33" s="491">
        <v>0</v>
      </c>
      <c r="M33" s="491">
        <v>1</v>
      </c>
    </row>
    <row r="34" spans="1:13" ht="31.5">
      <c r="A34" s="500"/>
      <c r="B34" s="487" t="s">
        <v>461</v>
      </c>
      <c r="C34" s="488" t="s">
        <v>347</v>
      </c>
      <c r="D34" s="489">
        <v>7</v>
      </c>
      <c r="E34" s="489">
        <v>13</v>
      </c>
      <c r="F34" s="489">
        <v>4</v>
      </c>
      <c r="G34" s="489">
        <v>4</v>
      </c>
      <c r="H34" s="489">
        <v>8</v>
      </c>
      <c r="I34" s="489">
        <v>2</v>
      </c>
      <c r="J34" s="489">
        <v>10</v>
      </c>
      <c r="K34" s="489">
        <v>4</v>
      </c>
      <c r="L34" s="489">
        <v>4</v>
      </c>
      <c r="M34" s="489">
        <v>2</v>
      </c>
    </row>
    <row r="35" spans="1:13" ht="47.25">
      <c r="A35" s="500"/>
      <c r="B35" s="487" t="s">
        <v>462</v>
      </c>
      <c r="C35" s="488" t="s">
        <v>347</v>
      </c>
      <c r="D35" s="486">
        <v>1</v>
      </c>
      <c r="E35" s="486">
        <v>5</v>
      </c>
      <c r="F35" s="486">
        <v>7</v>
      </c>
      <c r="G35" s="486">
        <v>1</v>
      </c>
      <c r="H35" s="486">
        <v>2</v>
      </c>
      <c r="I35" s="486">
        <v>2</v>
      </c>
      <c r="J35" s="486">
        <v>7</v>
      </c>
      <c r="K35" s="486">
        <v>1</v>
      </c>
      <c r="L35" s="486">
        <v>1</v>
      </c>
      <c r="M35" s="486">
        <v>5</v>
      </c>
    </row>
    <row r="36" spans="1:13" ht="47.25">
      <c r="A36" s="500"/>
      <c r="B36" s="487" t="s">
        <v>463</v>
      </c>
      <c r="C36" s="488" t="s">
        <v>347</v>
      </c>
      <c r="D36" s="486">
        <v>2</v>
      </c>
      <c r="E36" s="486">
        <v>2</v>
      </c>
      <c r="F36" s="486">
        <v>2</v>
      </c>
      <c r="G36" s="486">
        <v>3</v>
      </c>
      <c r="H36" s="486">
        <v>4</v>
      </c>
      <c r="I36" s="486">
        <v>1</v>
      </c>
      <c r="J36" s="486">
        <v>4</v>
      </c>
      <c r="K36" s="486">
        <v>4</v>
      </c>
      <c r="L36" s="486">
        <v>4</v>
      </c>
      <c r="M36" s="486">
        <v>4</v>
      </c>
    </row>
    <row r="37" spans="1:13" ht="47.25">
      <c r="A37" s="500"/>
      <c r="B37" s="487" t="s">
        <v>464</v>
      </c>
      <c r="C37" s="488" t="s">
        <v>347</v>
      </c>
      <c r="D37" s="486">
        <v>7</v>
      </c>
      <c r="E37" s="486">
        <v>15</v>
      </c>
      <c r="F37" s="486">
        <v>8</v>
      </c>
      <c r="G37" s="486">
        <v>5</v>
      </c>
      <c r="H37" s="486">
        <v>10</v>
      </c>
      <c r="I37" s="486">
        <v>3</v>
      </c>
      <c r="J37" s="486">
        <v>12</v>
      </c>
      <c r="K37" s="486">
        <v>5</v>
      </c>
      <c r="L37" s="486">
        <v>5</v>
      </c>
      <c r="M37" s="486">
        <v>5</v>
      </c>
    </row>
    <row r="38" spans="1:13" ht="47.25">
      <c r="A38" s="500"/>
      <c r="B38" s="487" t="s">
        <v>465</v>
      </c>
      <c r="C38" s="488" t="s">
        <v>347</v>
      </c>
      <c r="D38" s="489">
        <v>5</v>
      </c>
      <c r="E38" s="489">
        <v>4</v>
      </c>
      <c r="F38" s="489">
        <v>12</v>
      </c>
      <c r="G38" s="489">
        <v>7</v>
      </c>
      <c r="H38" s="489">
        <v>7</v>
      </c>
      <c r="I38" s="489">
        <v>5</v>
      </c>
      <c r="J38" s="489">
        <v>11</v>
      </c>
      <c r="K38" s="489">
        <v>8</v>
      </c>
      <c r="L38" s="489">
        <v>5</v>
      </c>
      <c r="M38" s="489">
        <v>0</v>
      </c>
    </row>
    <row r="39" spans="1:13" ht="47.25">
      <c r="A39" s="500"/>
      <c r="B39" s="487" t="s">
        <v>466</v>
      </c>
      <c r="C39" s="488" t="s">
        <v>347</v>
      </c>
      <c r="D39" s="486">
        <v>17</v>
      </c>
      <c r="E39" s="486">
        <v>16</v>
      </c>
      <c r="F39" s="486">
        <v>12</v>
      </c>
      <c r="G39" s="486">
        <v>14</v>
      </c>
      <c r="H39" s="486">
        <v>20</v>
      </c>
      <c r="I39" s="486">
        <v>8</v>
      </c>
      <c r="J39" s="486">
        <v>15</v>
      </c>
      <c r="K39" s="486">
        <v>10</v>
      </c>
      <c r="L39" s="486">
        <v>15</v>
      </c>
      <c r="M39" s="486">
        <v>15</v>
      </c>
    </row>
    <row r="40" spans="1:13" ht="47.25">
      <c r="A40" s="500"/>
      <c r="B40" s="487" t="s">
        <v>467</v>
      </c>
      <c r="C40" s="488" t="s">
        <v>347</v>
      </c>
      <c r="D40" s="489">
        <v>6</v>
      </c>
      <c r="E40" s="489">
        <v>8</v>
      </c>
      <c r="F40" s="489">
        <v>17</v>
      </c>
      <c r="G40" s="489">
        <v>8</v>
      </c>
      <c r="H40" s="489">
        <v>9</v>
      </c>
      <c r="I40" s="489">
        <v>2</v>
      </c>
      <c r="J40" s="489">
        <v>10</v>
      </c>
      <c r="K40" s="489">
        <v>15</v>
      </c>
      <c r="L40" s="489">
        <v>6</v>
      </c>
      <c r="M40" s="489">
        <v>6</v>
      </c>
    </row>
    <row r="41" spans="1:13" ht="47.25">
      <c r="A41" s="500"/>
      <c r="B41" s="487" t="s">
        <v>468</v>
      </c>
      <c r="C41" s="488" t="s">
        <v>347</v>
      </c>
      <c r="D41" s="486">
        <v>7</v>
      </c>
      <c r="E41" s="486">
        <v>20</v>
      </c>
      <c r="F41" s="486">
        <v>15</v>
      </c>
      <c r="G41" s="486">
        <v>10</v>
      </c>
      <c r="H41" s="486">
        <v>10</v>
      </c>
      <c r="I41" s="486">
        <v>5</v>
      </c>
      <c r="J41" s="486">
        <v>16</v>
      </c>
      <c r="K41" s="486">
        <v>9</v>
      </c>
      <c r="L41" s="486">
        <v>10</v>
      </c>
      <c r="M41" s="486">
        <v>10</v>
      </c>
    </row>
    <row r="42" spans="1:13" ht="47.25">
      <c r="A42" s="500"/>
      <c r="B42" s="487" t="s">
        <v>469</v>
      </c>
      <c r="C42" s="488" t="s">
        <v>347</v>
      </c>
      <c r="D42" s="486">
        <v>9</v>
      </c>
      <c r="E42" s="486">
        <v>9</v>
      </c>
      <c r="F42" s="486">
        <v>8</v>
      </c>
      <c r="G42" s="486">
        <v>8</v>
      </c>
      <c r="H42" s="486">
        <v>10</v>
      </c>
      <c r="I42" s="486">
        <v>4</v>
      </c>
      <c r="J42" s="486">
        <v>9</v>
      </c>
      <c r="K42" s="486">
        <v>9</v>
      </c>
      <c r="L42" s="486">
        <v>9</v>
      </c>
      <c r="M42" s="486">
        <v>9</v>
      </c>
    </row>
    <row r="43" spans="1:13" ht="48" thickBot="1">
      <c r="A43" s="500"/>
      <c r="B43" s="487" t="s">
        <v>470</v>
      </c>
      <c r="C43" s="490" t="s">
        <v>347</v>
      </c>
      <c r="D43" s="489">
        <v>16</v>
      </c>
      <c r="E43" s="493">
        <v>12</v>
      </c>
      <c r="F43" s="493">
        <v>20</v>
      </c>
      <c r="G43" s="493">
        <v>8</v>
      </c>
      <c r="H43" s="493">
        <v>8</v>
      </c>
      <c r="I43" s="493">
        <v>3</v>
      </c>
      <c r="J43" s="493">
        <v>5</v>
      </c>
      <c r="K43" s="493">
        <v>8</v>
      </c>
      <c r="L43" s="493">
        <v>9</v>
      </c>
      <c r="M43" s="493">
        <v>9</v>
      </c>
    </row>
    <row r="44" spans="1:13" ht="47.25">
      <c r="A44" s="500"/>
      <c r="B44" s="487" t="s">
        <v>471</v>
      </c>
      <c r="C44" s="501" t="s">
        <v>347</v>
      </c>
      <c r="D44" s="502">
        <v>19</v>
      </c>
      <c r="E44" s="489">
        <v>7</v>
      </c>
      <c r="F44" s="489">
        <v>10</v>
      </c>
      <c r="G44" s="489">
        <v>10</v>
      </c>
      <c r="H44" s="489">
        <v>7</v>
      </c>
      <c r="I44" s="489">
        <v>10</v>
      </c>
      <c r="J44" s="489">
        <v>7</v>
      </c>
      <c r="K44" s="489">
        <v>10</v>
      </c>
      <c r="L44" s="489">
        <v>15</v>
      </c>
      <c r="M44" s="489">
        <v>6</v>
      </c>
    </row>
    <row r="45" spans="1:13" ht="48" thickBot="1">
      <c r="A45" s="500"/>
      <c r="B45" s="487" t="s">
        <v>472</v>
      </c>
      <c r="C45" s="488" t="s">
        <v>347</v>
      </c>
      <c r="D45" s="493">
        <v>8</v>
      </c>
      <c r="E45" s="493">
        <v>6</v>
      </c>
      <c r="F45" s="493">
        <v>4</v>
      </c>
      <c r="G45" s="493">
        <v>5</v>
      </c>
      <c r="H45" s="493">
        <v>7</v>
      </c>
      <c r="I45" s="493">
        <v>5</v>
      </c>
      <c r="J45" s="493">
        <v>7</v>
      </c>
      <c r="K45" s="493">
        <v>5</v>
      </c>
      <c r="L45" s="493">
        <v>6</v>
      </c>
      <c r="M45" s="493">
        <v>6</v>
      </c>
    </row>
    <row r="46" spans="1:13" ht="48" thickBot="1">
      <c r="A46" s="500"/>
      <c r="B46" s="487" t="s">
        <v>473</v>
      </c>
      <c r="C46" s="490" t="s">
        <v>347</v>
      </c>
      <c r="D46" s="493">
        <v>6</v>
      </c>
      <c r="E46" s="493">
        <v>6</v>
      </c>
      <c r="F46" s="493">
        <v>6</v>
      </c>
      <c r="G46" s="493">
        <v>2</v>
      </c>
      <c r="H46" s="493">
        <v>8</v>
      </c>
      <c r="I46" s="493">
        <v>6</v>
      </c>
      <c r="J46" s="493">
        <v>6</v>
      </c>
      <c r="K46" s="493">
        <v>6</v>
      </c>
      <c r="L46" s="493">
        <v>2</v>
      </c>
      <c r="M46" s="493">
        <v>4</v>
      </c>
    </row>
    <row r="47" spans="1:13" ht="47.25">
      <c r="A47" s="500"/>
      <c r="B47" s="487" t="s">
        <v>474</v>
      </c>
      <c r="C47" s="488" t="s">
        <v>347</v>
      </c>
      <c r="D47" s="489">
        <v>6</v>
      </c>
      <c r="E47" s="489">
        <v>7</v>
      </c>
      <c r="F47" s="489">
        <v>12</v>
      </c>
      <c r="G47" s="489">
        <v>10</v>
      </c>
      <c r="H47" s="489">
        <v>15</v>
      </c>
      <c r="I47" s="489">
        <v>6</v>
      </c>
      <c r="J47" s="489">
        <v>10</v>
      </c>
      <c r="K47" s="489">
        <v>9</v>
      </c>
      <c r="L47" s="489">
        <v>10</v>
      </c>
      <c r="M47" s="489">
        <v>10</v>
      </c>
    </row>
    <row r="48" spans="1:13" ht="47.25">
      <c r="A48" s="500"/>
      <c r="B48" s="487" t="s">
        <v>475</v>
      </c>
      <c r="C48" s="488" t="s">
        <v>347</v>
      </c>
      <c r="D48" s="486">
        <v>15</v>
      </c>
      <c r="E48" s="486">
        <v>14</v>
      </c>
      <c r="F48" s="486">
        <v>7</v>
      </c>
      <c r="G48" s="486">
        <v>7</v>
      </c>
      <c r="H48" s="486">
        <v>8</v>
      </c>
      <c r="I48" s="486">
        <v>6</v>
      </c>
      <c r="J48" s="486">
        <v>3</v>
      </c>
      <c r="K48" s="486">
        <v>7</v>
      </c>
      <c r="L48" s="486">
        <v>10</v>
      </c>
      <c r="M48" s="486">
        <v>7</v>
      </c>
    </row>
    <row r="49" spans="1:13" ht="47.25">
      <c r="A49" s="500"/>
      <c r="B49" s="487" t="s">
        <v>476</v>
      </c>
      <c r="C49" s="488" t="s">
        <v>347</v>
      </c>
      <c r="D49" s="490">
        <v>4</v>
      </c>
      <c r="E49" s="499">
        <v>6</v>
      </c>
      <c r="F49" s="499">
        <v>5</v>
      </c>
      <c r="G49" s="490">
        <v>5</v>
      </c>
      <c r="H49" s="499">
        <v>10</v>
      </c>
      <c r="I49" s="499">
        <v>4</v>
      </c>
      <c r="J49" s="499">
        <v>6</v>
      </c>
      <c r="K49" s="499">
        <v>5</v>
      </c>
      <c r="L49" s="499">
        <v>6</v>
      </c>
      <c r="M49" s="490">
        <v>6</v>
      </c>
    </row>
    <row r="50" spans="1:13" ht="47.25">
      <c r="A50" s="500"/>
      <c r="B50" s="487" t="s">
        <v>477</v>
      </c>
      <c r="C50" s="488" t="s">
        <v>347</v>
      </c>
      <c r="D50" s="486">
        <v>0</v>
      </c>
      <c r="E50" s="486">
        <v>0</v>
      </c>
      <c r="F50" s="486">
        <v>1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</row>
    <row r="51" spans="1:13" ht="47.25">
      <c r="A51" s="500"/>
      <c r="B51" s="487" t="s">
        <v>478</v>
      </c>
      <c r="C51" s="488" t="s">
        <v>347</v>
      </c>
      <c r="D51" s="489">
        <v>2</v>
      </c>
      <c r="E51" s="489">
        <v>8</v>
      </c>
      <c r="F51" s="489">
        <v>5</v>
      </c>
      <c r="G51" s="489">
        <v>5</v>
      </c>
      <c r="H51" s="489">
        <v>19</v>
      </c>
      <c r="I51" s="489">
        <v>7</v>
      </c>
      <c r="J51" s="489">
        <v>15</v>
      </c>
      <c r="K51" s="489">
        <v>10</v>
      </c>
      <c r="L51" s="489">
        <v>10</v>
      </c>
      <c r="M51" s="489">
        <v>10</v>
      </c>
    </row>
    <row r="52" spans="1:13" ht="47.25">
      <c r="A52" s="500"/>
      <c r="B52" s="487" t="s">
        <v>501</v>
      </c>
      <c r="C52" s="488" t="s">
        <v>347</v>
      </c>
      <c r="D52" s="489">
        <v>11</v>
      </c>
      <c r="E52" s="489">
        <v>9</v>
      </c>
      <c r="F52" s="489">
        <v>12</v>
      </c>
      <c r="G52" s="489">
        <v>10</v>
      </c>
      <c r="H52" s="489">
        <v>9</v>
      </c>
      <c r="I52" s="489">
        <v>12</v>
      </c>
      <c r="J52" s="489">
        <v>15</v>
      </c>
      <c r="K52" s="489">
        <v>12</v>
      </c>
      <c r="L52" s="489">
        <v>10</v>
      </c>
      <c r="M52" s="489">
        <v>10</v>
      </c>
    </row>
    <row r="53" spans="1:13" ht="47.25">
      <c r="A53" s="500"/>
      <c r="B53" s="487" t="s">
        <v>480</v>
      </c>
      <c r="C53" s="488" t="s">
        <v>347</v>
      </c>
      <c r="D53" s="489">
        <v>12</v>
      </c>
      <c r="E53" s="489">
        <v>10</v>
      </c>
      <c r="F53" s="489">
        <v>7</v>
      </c>
      <c r="G53" s="489">
        <v>7</v>
      </c>
      <c r="H53" s="489">
        <v>6</v>
      </c>
      <c r="I53" s="489">
        <v>10</v>
      </c>
      <c r="J53" s="489">
        <v>9</v>
      </c>
      <c r="K53" s="489">
        <v>5</v>
      </c>
      <c r="L53" s="489">
        <v>6</v>
      </c>
      <c r="M53" s="489">
        <v>3</v>
      </c>
    </row>
    <row r="54" spans="1:13" ht="31.5">
      <c r="A54" s="500"/>
      <c r="B54" s="495" t="s">
        <v>481</v>
      </c>
      <c r="C54" s="488" t="s">
        <v>347</v>
      </c>
      <c r="D54" s="489">
        <v>14</v>
      </c>
      <c r="E54" s="489">
        <v>11</v>
      </c>
      <c r="F54" s="489">
        <v>20</v>
      </c>
      <c r="G54" s="489">
        <v>12</v>
      </c>
      <c r="H54" s="489">
        <v>12</v>
      </c>
      <c r="I54" s="489">
        <v>10</v>
      </c>
      <c r="J54" s="489">
        <v>11</v>
      </c>
      <c r="K54" s="489">
        <v>19</v>
      </c>
      <c r="L54" s="489">
        <v>10</v>
      </c>
      <c r="M54" s="489">
        <v>10</v>
      </c>
    </row>
    <row r="55" spans="1:13" ht="47.25">
      <c r="A55" s="500"/>
      <c r="B55" s="487" t="s">
        <v>482</v>
      </c>
      <c r="C55" s="488" t="s">
        <v>347</v>
      </c>
      <c r="D55" s="489">
        <v>12</v>
      </c>
      <c r="E55" s="489">
        <v>10</v>
      </c>
      <c r="F55" s="489">
        <v>10</v>
      </c>
      <c r="G55" s="489">
        <v>10</v>
      </c>
      <c r="H55" s="489">
        <v>20</v>
      </c>
      <c r="I55" s="489">
        <v>11</v>
      </c>
      <c r="J55" s="489">
        <v>19</v>
      </c>
      <c r="K55" s="489">
        <v>15</v>
      </c>
      <c r="L55" s="489">
        <v>12</v>
      </c>
      <c r="M55" s="489">
        <v>12</v>
      </c>
    </row>
    <row r="56" spans="1:13" ht="63">
      <c r="A56" s="500"/>
      <c r="B56" s="487" t="s">
        <v>483</v>
      </c>
      <c r="C56" s="488" t="s">
        <v>347</v>
      </c>
      <c r="D56" s="486">
        <v>0</v>
      </c>
      <c r="E56" s="486">
        <v>1</v>
      </c>
      <c r="F56" s="486">
        <v>2</v>
      </c>
      <c r="G56" s="486">
        <v>2</v>
      </c>
      <c r="H56" s="486">
        <v>1</v>
      </c>
      <c r="I56" s="486">
        <v>2</v>
      </c>
      <c r="J56" s="486">
        <v>3</v>
      </c>
      <c r="K56" s="486">
        <v>2</v>
      </c>
      <c r="L56" s="486">
        <v>1</v>
      </c>
      <c r="M56" s="486">
        <v>1</v>
      </c>
    </row>
    <row r="57" spans="1:13" ht="48" thickBot="1">
      <c r="A57" s="500"/>
      <c r="B57" s="487" t="s">
        <v>506</v>
      </c>
      <c r="C57" s="490" t="s">
        <v>347</v>
      </c>
      <c r="D57" s="493">
        <v>1</v>
      </c>
      <c r="E57" s="493">
        <v>4</v>
      </c>
      <c r="F57" s="493">
        <v>1</v>
      </c>
      <c r="G57" s="493">
        <v>1</v>
      </c>
      <c r="H57" s="493">
        <v>1</v>
      </c>
      <c r="I57" s="493">
        <v>1</v>
      </c>
      <c r="J57" s="493">
        <v>4</v>
      </c>
      <c r="K57" s="493">
        <v>2</v>
      </c>
      <c r="L57" s="493">
        <v>2</v>
      </c>
      <c r="M57" s="493">
        <v>1</v>
      </c>
    </row>
    <row r="58" spans="1:13" ht="78.75">
      <c r="A58" s="500"/>
      <c r="B58" s="487" t="s">
        <v>485</v>
      </c>
      <c r="C58" s="490" t="s">
        <v>347</v>
      </c>
      <c r="D58" s="486">
        <v>5</v>
      </c>
      <c r="E58" s="486">
        <v>8</v>
      </c>
      <c r="F58" s="486">
        <v>3</v>
      </c>
      <c r="G58" s="486">
        <v>3</v>
      </c>
      <c r="H58" s="486">
        <v>9</v>
      </c>
      <c r="I58" s="486">
        <v>5</v>
      </c>
      <c r="J58" s="486">
        <v>8</v>
      </c>
      <c r="K58" s="486">
        <v>4</v>
      </c>
      <c r="L58" s="486">
        <v>6</v>
      </c>
      <c r="M58" s="486">
        <v>6</v>
      </c>
    </row>
    <row r="59" spans="1:13" ht="47.25">
      <c r="A59" s="500"/>
      <c r="B59" s="487" t="s">
        <v>503</v>
      </c>
      <c r="C59" s="490" t="s">
        <v>347</v>
      </c>
      <c r="D59" s="486">
        <v>0</v>
      </c>
      <c r="E59" s="486">
        <v>2</v>
      </c>
      <c r="F59" s="486">
        <v>0</v>
      </c>
      <c r="G59" s="486">
        <v>0</v>
      </c>
      <c r="H59" s="486">
        <v>0</v>
      </c>
      <c r="I59" s="486">
        <v>0</v>
      </c>
      <c r="J59" s="486">
        <v>0</v>
      </c>
      <c r="K59" s="486">
        <v>1</v>
      </c>
      <c r="L59" s="486">
        <v>1</v>
      </c>
      <c r="M59" s="486">
        <v>1</v>
      </c>
    </row>
    <row r="60" spans="1:13" ht="78.75">
      <c r="A60" s="500"/>
      <c r="B60" s="487" t="s">
        <v>487</v>
      </c>
      <c r="C60" s="490" t="s">
        <v>347</v>
      </c>
      <c r="D60" s="486">
        <v>6</v>
      </c>
      <c r="E60" s="486">
        <v>7</v>
      </c>
      <c r="F60" s="486">
        <v>8</v>
      </c>
      <c r="G60" s="486">
        <v>2</v>
      </c>
      <c r="H60" s="486">
        <v>2</v>
      </c>
      <c r="I60" s="486">
        <v>5</v>
      </c>
      <c r="J60" s="486">
        <v>7</v>
      </c>
      <c r="K60" s="486">
        <v>9</v>
      </c>
      <c r="L60" s="486">
        <v>1</v>
      </c>
      <c r="M60" s="486">
        <v>1</v>
      </c>
    </row>
    <row r="61" spans="1:13" ht="63">
      <c r="A61" s="500"/>
      <c r="B61" s="487" t="s">
        <v>488</v>
      </c>
      <c r="C61" s="490" t="s">
        <v>347</v>
      </c>
      <c r="D61" s="486">
        <v>3</v>
      </c>
      <c r="E61" s="486">
        <v>8</v>
      </c>
      <c r="F61" s="486">
        <v>1</v>
      </c>
      <c r="G61" s="486">
        <v>1</v>
      </c>
      <c r="H61" s="486">
        <v>6</v>
      </c>
      <c r="I61" s="486">
        <v>6</v>
      </c>
      <c r="J61" s="486">
        <v>8</v>
      </c>
      <c r="K61" s="486">
        <v>3</v>
      </c>
      <c r="L61" s="486">
        <v>2</v>
      </c>
      <c r="M61" s="486">
        <v>2</v>
      </c>
    </row>
    <row r="62" spans="1:13" ht="63.75" thickBot="1">
      <c r="A62" s="500"/>
      <c r="B62" s="487" t="s">
        <v>489</v>
      </c>
      <c r="C62" s="490" t="s">
        <v>347</v>
      </c>
      <c r="D62" s="493">
        <v>2</v>
      </c>
      <c r="E62" s="493">
        <v>2</v>
      </c>
      <c r="F62" s="493">
        <v>2</v>
      </c>
      <c r="G62" s="493">
        <v>2</v>
      </c>
      <c r="H62" s="493">
        <v>2</v>
      </c>
      <c r="I62" s="493">
        <v>2</v>
      </c>
      <c r="J62" s="493">
        <v>2</v>
      </c>
      <c r="K62" s="493">
        <v>3</v>
      </c>
      <c r="L62" s="493">
        <v>5</v>
      </c>
      <c r="M62" s="493">
        <v>2</v>
      </c>
    </row>
    <row r="63" spans="1:13" ht="32.25" thickBot="1">
      <c r="A63" s="500"/>
      <c r="B63" s="487" t="s">
        <v>490</v>
      </c>
      <c r="C63" s="490" t="s">
        <v>347</v>
      </c>
      <c r="D63" s="263">
        <v>37</v>
      </c>
      <c r="E63" s="263">
        <v>29</v>
      </c>
      <c r="F63" s="263">
        <v>25</v>
      </c>
      <c r="G63" s="263">
        <v>27</v>
      </c>
      <c r="H63" s="263">
        <v>30</v>
      </c>
      <c r="I63" s="263">
        <v>26</v>
      </c>
      <c r="J63" s="263">
        <v>30</v>
      </c>
      <c r="K63" s="263">
        <v>30</v>
      </c>
      <c r="L63" s="263">
        <v>35</v>
      </c>
      <c r="M63" s="263">
        <v>35</v>
      </c>
    </row>
    <row r="64" spans="1:13" ht="31.5">
      <c r="A64" s="500"/>
      <c r="B64" s="487" t="s">
        <v>491</v>
      </c>
      <c r="C64" s="488" t="s">
        <v>347</v>
      </c>
      <c r="D64" s="489">
        <v>18</v>
      </c>
      <c r="E64" s="489">
        <v>15</v>
      </c>
      <c r="F64" s="489">
        <v>12</v>
      </c>
      <c r="G64" s="489">
        <v>10</v>
      </c>
      <c r="H64" s="489">
        <v>14</v>
      </c>
      <c r="I64" s="489">
        <v>10</v>
      </c>
      <c r="J64" s="489">
        <v>20</v>
      </c>
      <c r="K64" s="489">
        <v>20</v>
      </c>
      <c r="L64" s="489">
        <v>15</v>
      </c>
      <c r="M64" s="489">
        <v>15</v>
      </c>
    </row>
    <row r="65" spans="1:13" ht="63">
      <c r="A65" s="500"/>
      <c r="B65" s="487" t="s">
        <v>492</v>
      </c>
      <c r="C65" s="488" t="s">
        <v>347</v>
      </c>
      <c r="D65" s="486">
        <v>0</v>
      </c>
      <c r="E65" s="486">
        <v>0</v>
      </c>
      <c r="F65" s="486">
        <v>0</v>
      </c>
      <c r="G65" s="486">
        <v>0</v>
      </c>
      <c r="H65" s="486">
        <v>0</v>
      </c>
      <c r="I65" s="486">
        <v>0</v>
      </c>
      <c r="J65" s="486">
        <v>0</v>
      </c>
      <c r="K65" s="486">
        <v>0</v>
      </c>
      <c r="L65" s="486">
        <v>0</v>
      </c>
      <c r="M65" s="486">
        <v>0</v>
      </c>
    </row>
    <row r="66" spans="1:13" ht="31.5">
      <c r="A66" s="500"/>
      <c r="B66" s="487" t="s">
        <v>493</v>
      </c>
      <c r="C66" s="488" t="s">
        <v>347</v>
      </c>
      <c r="D66" s="489">
        <v>3</v>
      </c>
      <c r="E66" s="489">
        <v>10</v>
      </c>
      <c r="F66" s="489">
        <v>6</v>
      </c>
      <c r="G66" s="489">
        <v>6</v>
      </c>
      <c r="H66" s="489">
        <v>13</v>
      </c>
      <c r="I66" s="489">
        <v>6</v>
      </c>
      <c r="J66" s="489">
        <v>12</v>
      </c>
      <c r="K66" s="489">
        <v>8</v>
      </c>
      <c r="L66" s="489">
        <v>17</v>
      </c>
      <c r="M66" s="489">
        <v>17</v>
      </c>
    </row>
    <row r="67" spans="1:13" ht="31.5">
      <c r="A67" s="500"/>
      <c r="B67" s="487" t="s">
        <v>494</v>
      </c>
      <c r="C67" s="488" t="s">
        <v>347</v>
      </c>
      <c r="D67" s="489">
        <v>11</v>
      </c>
      <c r="E67" s="489">
        <v>2</v>
      </c>
      <c r="F67" s="489">
        <v>4</v>
      </c>
      <c r="G67" s="489">
        <v>5</v>
      </c>
      <c r="H67" s="489">
        <v>4</v>
      </c>
      <c r="I67" s="489">
        <v>11</v>
      </c>
      <c r="J67" s="489">
        <v>2</v>
      </c>
      <c r="K67" s="489">
        <v>4</v>
      </c>
      <c r="L67" s="489">
        <v>30</v>
      </c>
      <c r="M67" s="489">
        <v>4</v>
      </c>
    </row>
    <row r="68" spans="1:13" ht="47.25">
      <c r="A68" s="500"/>
      <c r="B68" s="487" t="s">
        <v>495</v>
      </c>
      <c r="C68" s="490" t="s">
        <v>347</v>
      </c>
      <c r="D68" s="492">
        <v>8</v>
      </c>
      <c r="E68" s="492">
        <v>4</v>
      </c>
      <c r="F68" s="492">
        <v>5</v>
      </c>
      <c r="G68" s="492">
        <v>3</v>
      </c>
      <c r="H68" s="492">
        <v>3</v>
      </c>
      <c r="I68" s="492">
        <v>4</v>
      </c>
      <c r="J68" s="492">
        <v>4</v>
      </c>
      <c r="K68" s="492">
        <v>5</v>
      </c>
      <c r="L68" s="492">
        <v>6</v>
      </c>
      <c r="M68" s="492">
        <v>3</v>
      </c>
    </row>
    <row r="69" spans="1:13" ht="47.25">
      <c r="A69" s="500"/>
      <c r="B69" s="487" t="s">
        <v>496</v>
      </c>
      <c r="C69" s="490" t="s">
        <v>347</v>
      </c>
      <c r="D69" s="486">
        <v>6</v>
      </c>
      <c r="E69" s="486">
        <v>14</v>
      </c>
      <c r="F69" s="486">
        <v>10</v>
      </c>
      <c r="G69" s="486">
        <v>7</v>
      </c>
      <c r="H69" s="486">
        <v>10</v>
      </c>
      <c r="I69" s="486">
        <v>10</v>
      </c>
      <c r="J69" s="486">
        <v>10</v>
      </c>
      <c r="K69" s="486">
        <v>10</v>
      </c>
      <c r="L69" s="486">
        <v>5</v>
      </c>
      <c r="M69" s="486">
        <v>10</v>
      </c>
    </row>
    <row r="70" spans="1:13" ht="48" thickBot="1">
      <c r="A70" s="500"/>
      <c r="B70" s="487" t="s">
        <v>497</v>
      </c>
      <c r="C70" s="490" t="s">
        <v>347</v>
      </c>
      <c r="D70" s="493">
        <v>24</v>
      </c>
      <c r="E70" s="493">
        <v>33</v>
      </c>
      <c r="F70" s="493">
        <v>62</v>
      </c>
      <c r="G70" s="493">
        <v>35</v>
      </c>
      <c r="H70" s="493">
        <v>30</v>
      </c>
      <c r="I70" s="493">
        <v>20</v>
      </c>
      <c r="J70" s="493">
        <v>30</v>
      </c>
      <c r="K70" s="493">
        <v>32</v>
      </c>
      <c r="L70" s="493">
        <v>30</v>
      </c>
      <c r="M70" s="493">
        <v>34</v>
      </c>
    </row>
    <row r="71" spans="1:13" ht="47.25">
      <c r="A71" s="500"/>
      <c r="B71" s="487" t="s">
        <v>498</v>
      </c>
      <c r="C71" s="490" t="s">
        <v>347</v>
      </c>
      <c r="D71" s="486">
        <v>5</v>
      </c>
      <c r="E71" s="486">
        <v>2</v>
      </c>
      <c r="F71" s="486">
        <v>1</v>
      </c>
      <c r="G71" s="486">
        <v>1</v>
      </c>
      <c r="H71" s="486">
        <v>3</v>
      </c>
      <c r="I71" s="486">
        <v>5</v>
      </c>
      <c r="J71" s="486">
        <v>5</v>
      </c>
      <c r="K71" s="486">
        <v>2</v>
      </c>
      <c r="L71" s="486">
        <v>1</v>
      </c>
      <c r="M71" s="486">
        <v>3</v>
      </c>
    </row>
    <row r="72" spans="1:13" ht="79.5" thickBot="1">
      <c r="A72" s="500"/>
      <c r="B72" s="487" t="s">
        <v>499</v>
      </c>
      <c r="C72" s="490" t="s">
        <v>347</v>
      </c>
      <c r="D72" s="493">
        <v>3</v>
      </c>
      <c r="E72" s="493">
        <v>3</v>
      </c>
      <c r="F72" s="493">
        <v>4</v>
      </c>
      <c r="G72" s="493">
        <v>1</v>
      </c>
      <c r="H72" s="493">
        <v>2</v>
      </c>
      <c r="I72" s="493">
        <v>5</v>
      </c>
      <c r="J72" s="493">
        <v>3</v>
      </c>
      <c r="K72" s="493">
        <v>6</v>
      </c>
      <c r="L72" s="493">
        <v>2</v>
      </c>
      <c r="M72" s="493">
        <v>2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N71"/>
  <sheetViews>
    <sheetView workbookViewId="0">
      <selection activeCell="O13" sqref="O13"/>
    </sheetView>
  </sheetViews>
  <sheetFormatPr defaultRowHeight="15"/>
  <cols>
    <col min="2" max="2" width="30.85546875" customWidth="1"/>
  </cols>
  <sheetData>
    <row r="1" spans="1:14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4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4" ht="36.75" customHeight="1" thickBot="1">
      <c r="A3" s="886" t="s">
        <v>424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4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4" s="22" customFormat="1" ht="27" customHeight="1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4" s="22" customFormat="1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4" ht="204.75">
      <c r="A7" s="481">
        <v>7.4</v>
      </c>
      <c r="B7" s="482" t="s">
        <v>350</v>
      </c>
      <c r="C7" s="496" t="s">
        <v>347</v>
      </c>
      <c r="D7" s="640">
        <f>SUM(D10:D71)</f>
        <v>1554</v>
      </c>
      <c r="E7" s="640">
        <f t="shared" ref="E7:M7" si="0">SUM(E10:E71)</f>
        <v>1827</v>
      </c>
      <c r="F7" s="640">
        <f t="shared" si="0"/>
        <v>1795</v>
      </c>
      <c r="G7" s="640">
        <f t="shared" si="0"/>
        <v>2300</v>
      </c>
      <c r="H7" s="640">
        <f t="shared" si="0"/>
        <v>2400</v>
      </c>
      <c r="I7" s="640">
        <f t="shared" si="0"/>
        <v>2500</v>
      </c>
      <c r="J7" s="481">
        <f t="shared" si="0"/>
        <v>2700</v>
      </c>
      <c r="K7" s="481">
        <f t="shared" si="0"/>
        <v>2700</v>
      </c>
      <c r="L7" s="481">
        <f t="shared" si="0"/>
        <v>2700</v>
      </c>
      <c r="M7" s="481">
        <f t="shared" si="0"/>
        <v>2700</v>
      </c>
      <c r="N7" s="637" t="s">
        <v>620</v>
      </c>
    </row>
    <row r="8" spans="1:14" ht="15.75">
      <c r="A8" s="481"/>
      <c r="B8" s="482" t="s">
        <v>436</v>
      </c>
      <c r="C8" s="496"/>
      <c r="D8" s="481">
        <v>2376</v>
      </c>
      <c r="E8" s="481">
        <v>2672</v>
      </c>
      <c r="F8" s="481">
        <v>2700</v>
      </c>
      <c r="G8" s="481">
        <v>2700</v>
      </c>
      <c r="H8" s="481">
        <v>2700</v>
      </c>
      <c r="I8" s="481">
        <v>2700</v>
      </c>
      <c r="J8" s="481">
        <v>2700</v>
      </c>
      <c r="K8" s="481">
        <v>2700</v>
      </c>
      <c r="L8" s="481">
        <v>2700</v>
      </c>
      <c r="M8" s="481">
        <v>2700</v>
      </c>
    </row>
    <row r="9" spans="1:14" ht="15.75">
      <c r="A9" s="481"/>
      <c r="B9" s="482" t="s">
        <v>504</v>
      </c>
      <c r="C9" s="496"/>
      <c r="D9" s="481">
        <v>822</v>
      </c>
      <c r="E9" s="481">
        <v>845</v>
      </c>
      <c r="F9" s="481">
        <v>905</v>
      </c>
      <c r="G9" s="481">
        <v>400</v>
      </c>
      <c r="H9" s="481">
        <v>300</v>
      </c>
      <c r="I9" s="481">
        <v>200</v>
      </c>
      <c r="J9" s="481"/>
      <c r="K9" s="481"/>
      <c r="L9" s="481"/>
      <c r="M9" s="481"/>
    </row>
    <row r="10" spans="1:14" ht="63">
      <c r="A10" s="500"/>
      <c r="B10" s="487" t="s">
        <v>438</v>
      </c>
      <c r="C10" s="490" t="s">
        <v>347</v>
      </c>
      <c r="D10" s="486">
        <v>13</v>
      </c>
      <c r="E10" s="486">
        <v>25</v>
      </c>
      <c r="F10" s="486">
        <v>17</v>
      </c>
      <c r="G10" s="486">
        <v>30</v>
      </c>
      <c r="H10" s="486">
        <v>35</v>
      </c>
      <c r="I10" s="486">
        <v>40</v>
      </c>
      <c r="J10" s="486">
        <v>45</v>
      </c>
      <c r="K10" s="486">
        <v>48</v>
      </c>
      <c r="L10" s="486">
        <v>48</v>
      </c>
      <c r="M10" s="486">
        <v>48</v>
      </c>
    </row>
    <row r="11" spans="1:14" ht="47.25">
      <c r="A11" s="500"/>
      <c r="B11" s="487" t="s">
        <v>439</v>
      </c>
      <c r="C11" s="490" t="s">
        <v>347</v>
      </c>
      <c r="D11" s="486">
        <v>9</v>
      </c>
      <c r="E11" s="486">
        <v>8</v>
      </c>
      <c r="F11" s="486">
        <v>3</v>
      </c>
      <c r="G11" s="486">
        <v>24</v>
      </c>
      <c r="H11" s="486">
        <v>27</v>
      </c>
      <c r="I11" s="486">
        <v>36</v>
      </c>
      <c r="J11" s="486">
        <v>37</v>
      </c>
      <c r="K11" s="486">
        <v>37</v>
      </c>
      <c r="L11" s="486">
        <v>37</v>
      </c>
      <c r="M11" s="486">
        <v>37</v>
      </c>
    </row>
    <row r="12" spans="1:14" ht="47.25">
      <c r="A12" s="500"/>
      <c r="B12" s="487" t="s">
        <v>440</v>
      </c>
      <c r="C12" s="490" t="s">
        <v>347</v>
      </c>
      <c r="D12" s="486">
        <v>0</v>
      </c>
      <c r="E12" s="486">
        <v>11</v>
      </c>
      <c r="F12" s="486">
        <v>0</v>
      </c>
      <c r="G12" s="486">
        <v>8</v>
      </c>
      <c r="H12" s="486">
        <v>8</v>
      </c>
      <c r="I12" s="486">
        <v>12</v>
      </c>
      <c r="J12" s="486">
        <v>12</v>
      </c>
      <c r="K12" s="486">
        <v>8</v>
      </c>
      <c r="L12" s="486">
        <v>12</v>
      </c>
      <c r="M12" s="486">
        <v>11</v>
      </c>
    </row>
    <row r="13" spans="1:14" ht="47.25">
      <c r="A13" s="500"/>
      <c r="B13" s="487" t="s">
        <v>441</v>
      </c>
      <c r="C13" s="490" t="s">
        <v>347</v>
      </c>
      <c r="D13" s="486">
        <v>0</v>
      </c>
      <c r="E13" s="486">
        <v>0</v>
      </c>
      <c r="F13" s="486">
        <v>0</v>
      </c>
      <c r="G13" s="486">
        <v>7</v>
      </c>
      <c r="H13" s="486">
        <v>10</v>
      </c>
      <c r="I13" s="486">
        <v>14</v>
      </c>
      <c r="J13" s="486">
        <v>10</v>
      </c>
      <c r="K13" s="486">
        <v>12</v>
      </c>
      <c r="L13" s="486">
        <v>15</v>
      </c>
      <c r="M13" s="486">
        <v>15</v>
      </c>
    </row>
    <row r="14" spans="1:14" ht="47.25">
      <c r="A14" s="500"/>
      <c r="B14" s="487" t="s">
        <v>442</v>
      </c>
      <c r="C14" s="490" t="s">
        <v>347</v>
      </c>
      <c r="D14" s="491">
        <v>79</v>
      </c>
      <c r="E14" s="491">
        <v>140</v>
      </c>
      <c r="F14" s="491">
        <v>92</v>
      </c>
      <c r="G14" s="491">
        <v>125</v>
      </c>
      <c r="H14" s="491">
        <v>127</v>
      </c>
      <c r="I14" s="491">
        <v>135</v>
      </c>
      <c r="J14" s="491">
        <v>138</v>
      </c>
      <c r="K14" s="491">
        <v>140</v>
      </c>
      <c r="L14" s="491">
        <v>140</v>
      </c>
      <c r="M14" s="491">
        <v>140</v>
      </c>
    </row>
    <row r="15" spans="1:14" ht="63">
      <c r="A15" s="500"/>
      <c r="B15" s="487" t="s">
        <v>443</v>
      </c>
      <c r="C15" s="488" t="s">
        <v>347</v>
      </c>
      <c r="D15" s="486">
        <v>81</v>
      </c>
      <c r="E15" s="486">
        <v>95</v>
      </c>
      <c r="F15" s="486">
        <v>70</v>
      </c>
      <c r="G15" s="489">
        <v>90</v>
      </c>
      <c r="H15" s="489">
        <v>110</v>
      </c>
      <c r="I15" s="489">
        <v>115</v>
      </c>
      <c r="J15" s="486">
        <v>115</v>
      </c>
      <c r="K15" s="486">
        <v>115</v>
      </c>
      <c r="L15" s="486">
        <v>115</v>
      </c>
      <c r="M15" s="486">
        <v>115</v>
      </c>
    </row>
    <row r="16" spans="1:14" ht="47.25">
      <c r="A16" s="500"/>
      <c r="B16" s="487" t="s">
        <v>444</v>
      </c>
      <c r="C16" s="488" t="s">
        <v>347</v>
      </c>
      <c r="D16" s="489">
        <v>12</v>
      </c>
      <c r="E16" s="489">
        <v>7</v>
      </c>
      <c r="F16" s="489">
        <v>7</v>
      </c>
      <c r="G16" s="489">
        <v>32</v>
      </c>
      <c r="H16" s="489">
        <v>32</v>
      </c>
      <c r="I16" s="489">
        <v>32</v>
      </c>
      <c r="J16" s="489">
        <v>30</v>
      </c>
      <c r="K16" s="489">
        <v>30</v>
      </c>
      <c r="L16" s="489">
        <v>25</v>
      </c>
      <c r="M16" s="489">
        <v>25</v>
      </c>
    </row>
    <row r="17" spans="1:13" ht="63">
      <c r="A17" s="500"/>
      <c r="B17" s="487" t="s">
        <v>445</v>
      </c>
      <c r="C17" s="488" t="s">
        <v>347</v>
      </c>
      <c r="D17" s="486">
        <v>12</v>
      </c>
      <c r="E17" s="486">
        <v>36</v>
      </c>
      <c r="F17" s="486">
        <v>19</v>
      </c>
      <c r="G17" s="486">
        <v>27</v>
      </c>
      <c r="H17" s="486">
        <v>35</v>
      </c>
      <c r="I17" s="486">
        <v>37</v>
      </c>
      <c r="J17" s="486">
        <v>40</v>
      </c>
      <c r="K17" s="486">
        <v>40</v>
      </c>
      <c r="L17" s="486">
        <v>37</v>
      </c>
      <c r="M17" s="486">
        <v>35</v>
      </c>
    </row>
    <row r="18" spans="1:13" ht="47.25">
      <c r="A18" s="500"/>
      <c r="B18" s="487" t="s">
        <v>446</v>
      </c>
      <c r="C18" s="488" t="s">
        <v>347</v>
      </c>
      <c r="D18" s="486">
        <v>6</v>
      </c>
      <c r="E18" s="486">
        <v>4</v>
      </c>
      <c r="F18" s="486">
        <v>12</v>
      </c>
      <c r="G18" s="486">
        <v>30</v>
      </c>
      <c r="H18" s="486">
        <v>30</v>
      </c>
      <c r="I18" s="486">
        <v>30</v>
      </c>
      <c r="J18" s="486">
        <v>35</v>
      </c>
      <c r="K18" s="486">
        <v>35</v>
      </c>
      <c r="L18" s="486">
        <v>35</v>
      </c>
      <c r="M18" s="486">
        <v>35</v>
      </c>
    </row>
    <row r="19" spans="1:13" ht="47.25">
      <c r="A19" s="500"/>
      <c r="B19" s="487" t="s">
        <v>447</v>
      </c>
      <c r="C19" s="488" t="s">
        <v>347</v>
      </c>
      <c r="D19" s="486">
        <v>16</v>
      </c>
      <c r="E19" s="486">
        <v>17</v>
      </c>
      <c r="F19" s="486">
        <v>16</v>
      </c>
      <c r="G19" s="486">
        <v>35</v>
      </c>
      <c r="H19" s="486">
        <v>35</v>
      </c>
      <c r="I19" s="486">
        <v>30</v>
      </c>
      <c r="J19" s="486">
        <v>35</v>
      </c>
      <c r="K19" s="486">
        <v>40</v>
      </c>
      <c r="L19" s="486">
        <v>40</v>
      </c>
      <c r="M19" s="486">
        <v>40</v>
      </c>
    </row>
    <row r="20" spans="1:13" ht="47.25">
      <c r="A20" s="500"/>
      <c r="B20" s="487" t="s">
        <v>448</v>
      </c>
      <c r="C20" s="490" t="s">
        <v>347</v>
      </c>
      <c r="D20" s="486">
        <v>12</v>
      </c>
      <c r="E20" s="486">
        <v>8</v>
      </c>
      <c r="F20" s="486">
        <v>12</v>
      </c>
      <c r="G20" s="492">
        <v>25</v>
      </c>
      <c r="H20" s="492">
        <v>30</v>
      </c>
      <c r="I20" s="492">
        <v>32</v>
      </c>
      <c r="J20" s="486">
        <v>35</v>
      </c>
      <c r="K20" s="486">
        <v>35</v>
      </c>
      <c r="L20" s="486">
        <v>35</v>
      </c>
      <c r="M20" s="486">
        <v>35</v>
      </c>
    </row>
    <row r="21" spans="1:13" ht="63">
      <c r="A21" s="500"/>
      <c r="B21" s="487" t="s">
        <v>449</v>
      </c>
      <c r="C21" s="490" t="s">
        <v>347</v>
      </c>
      <c r="D21" s="486">
        <v>0</v>
      </c>
      <c r="E21" s="486">
        <v>0</v>
      </c>
      <c r="F21" s="486">
        <v>1</v>
      </c>
      <c r="G21" s="486">
        <v>5</v>
      </c>
      <c r="H21" s="486">
        <v>7</v>
      </c>
      <c r="I21" s="486">
        <v>7</v>
      </c>
      <c r="J21" s="486">
        <v>8</v>
      </c>
      <c r="K21" s="486">
        <v>8</v>
      </c>
      <c r="L21" s="486">
        <v>8</v>
      </c>
      <c r="M21" s="486">
        <v>8</v>
      </c>
    </row>
    <row r="22" spans="1:13" ht="63">
      <c r="A22" s="500"/>
      <c r="B22" s="487" t="s">
        <v>450</v>
      </c>
      <c r="C22" s="490" t="s">
        <v>347</v>
      </c>
      <c r="D22" s="499">
        <v>10</v>
      </c>
      <c r="E22" s="499">
        <v>10</v>
      </c>
      <c r="F22" s="499">
        <v>10</v>
      </c>
      <c r="G22" s="503">
        <v>25</v>
      </c>
      <c r="H22" s="503">
        <v>27</v>
      </c>
      <c r="I22" s="503">
        <v>27</v>
      </c>
      <c r="J22" s="499">
        <v>30</v>
      </c>
      <c r="K22" s="499">
        <v>30</v>
      </c>
      <c r="L22" s="499">
        <v>27</v>
      </c>
      <c r="M22" s="499">
        <v>29</v>
      </c>
    </row>
    <row r="23" spans="1:13" ht="63">
      <c r="A23" s="500"/>
      <c r="B23" s="487" t="s">
        <v>451</v>
      </c>
      <c r="C23" s="488" t="s">
        <v>347</v>
      </c>
      <c r="D23" s="489">
        <v>79</v>
      </c>
      <c r="E23" s="489">
        <v>101</v>
      </c>
      <c r="F23" s="489">
        <v>108</v>
      </c>
      <c r="G23" s="489">
        <v>120</v>
      </c>
      <c r="H23" s="489">
        <v>122</v>
      </c>
      <c r="I23" s="489">
        <v>120</v>
      </c>
      <c r="J23" s="489">
        <v>123</v>
      </c>
      <c r="K23" s="489">
        <v>125</v>
      </c>
      <c r="L23" s="489">
        <v>125</v>
      </c>
      <c r="M23" s="489">
        <v>125</v>
      </c>
    </row>
    <row r="24" spans="1:13" ht="31.5">
      <c r="A24" s="500"/>
      <c r="B24" s="487" t="s">
        <v>452</v>
      </c>
      <c r="C24" s="488" t="s">
        <v>347</v>
      </c>
      <c r="D24" s="486">
        <v>1</v>
      </c>
      <c r="E24" s="486">
        <v>1</v>
      </c>
      <c r="F24" s="486">
        <v>2</v>
      </c>
      <c r="G24" s="486">
        <v>5</v>
      </c>
      <c r="H24" s="486">
        <v>7</v>
      </c>
      <c r="I24" s="486">
        <v>7</v>
      </c>
      <c r="J24" s="486">
        <v>15</v>
      </c>
      <c r="K24" s="486">
        <v>15</v>
      </c>
      <c r="L24" s="486">
        <v>15</v>
      </c>
      <c r="M24" s="486">
        <v>15</v>
      </c>
    </row>
    <row r="25" spans="1:13" ht="31.5">
      <c r="A25" s="500"/>
      <c r="B25" s="487" t="s">
        <v>453</v>
      </c>
      <c r="C25" s="488" t="s">
        <v>347</v>
      </c>
      <c r="D25" s="486">
        <v>27</v>
      </c>
      <c r="E25" s="486">
        <v>25</v>
      </c>
      <c r="F25" s="486">
        <v>21</v>
      </c>
      <c r="G25" s="486">
        <v>35</v>
      </c>
      <c r="H25" s="486">
        <v>35</v>
      </c>
      <c r="I25" s="486">
        <v>37</v>
      </c>
      <c r="J25" s="486">
        <v>40</v>
      </c>
      <c r="K25" s="486">
        <v>40</v>
      </c>
      <c r="L25" s="486">
        <v>40</v>
      </c>
      <c r="M25" s="486">
        <v>40</v>
      </c>
    </row>
    <row r="26" spans="1:13" ht="31.5">
      <c r="A26" s="500"/>
      <c r="B26" s="487" t="s">
        <v>454</v>
      </c>
      <c r="C26" s="488" t="s">
        <v>347</v>
      </c>
      <c r="D26" s="486">
        <v>58</v>
      </c>
      <c r="E26" s="486">
        <v>49</v>
      </c>
      <c r="F26" s="486">
        <v>66</v>
      </c>
      <c r="G26" s="489">
        <v>67</v>
      </c>
      <c r="H26" s="489">
        <v>70</v>
      </c>
      <c r="I26" s="489">
        <v>70</v>
      </c>
      <c r="J26" s="486">
        <v>75</v>
      </c>
      <c r="K26" s="486">
        <v>80</v>
      </c>
      <c r="L26" s="486">
        <v>70</v>
      </c>
      <c r="M26" s="486">
        <v>70</v>
      </c>
    </row>
    <row r="27" spans="1:13" ht="31.5">
      <c r="A27" s="500"/>
      <c r="B27" s="487" t="s">
        <v>455</v>
      </c>
      <c r="C27" s="488" t="s">
        <v>347</v>
      </c>
      <c r="D27" s="486">
        <v>47</v>
      </c>
      <c r="E27" s="489">
        <v>68</v>
      </c>
      <c r="F27" s="489">
        <v>55</v>
      </c>
      <c r="G27" s="489">
        <v>60</v>
      </c>
      <c r="H27" s="489">
        <v>65</v>
      </c>
      <c r="I27" s="489">
        <v>67</v>
      </c>
      <c r="J27" s="489">
        <v>70</v>
      </c>
      <c r="K27" s="489">
        <v>70</v>
      </c>
      <c r="L27" s="489">
        <v>70</v>
      </c>
      <c r="M27" s="489">
        <v>70</v>
      </c>
    </row>
    <row r="28" spans="1:13" ht="47.25">
      <c r="A28" s="500"/>
      <c r="B28" s="487" t="s">
        <v>456</v>
      </c>
      <c r="C28" s="488" t="s">
        <v>347</v>
      </c>
      <c r="D28" s="486">
        <v>3</v>
      </c>
      <c r="E28" s="486">
        <v>4</v>
      </c>
      <c r="F28" s="486">
        <v>3</v>
      </c>
      <c r="G28" s="486">
        <v>10</v>
      </c>
      <c r="H28" s="486">
        <v>15</v>
      </c>
      <c r="I28" s="486">
        <v>15</v>
      </c>
      <c r="J28" s="486">
        <v>15</v>
      </c>
      <c r="K28" s="486">
        <v>15</v>
      </c>
      <c r="L28" s="486">
        <v>15</v>
      </c>
      <c r="M28" s="486">
        <v>15</v>
      </c>
    </row>
    <row r="29" spans="1:13" ht="31.5">
      <c r="A29" s="500"/>
      <c r="B29" s="487" t="s">
        <v>457</v>
      </c>
      <c r="C29" s="490" t="s">
        <v>347</v>
      </c>
      <c r="D29" s="486">
        <v>0</v>
      </c>
      <c r="E29" s="486">
        <v>0</v>
      </c>
      <c r="F29" s="486">
        <v>0</v>
      </c>
      <c r="G29" s="492">
        <v>10</v>
      </c>
      <c r="H29" s="492">
        <v>12</v>
      </c>
      <c r="I29" s="492">
        <v>15</v>
      </c>
      <c r="J29" s="486">
        <v>19</v>
      </c>
      <c r="K29" s="486">
        <v>19</v>
      </c>
      <c r="L29" s="486">
        <v>19</v>
      </c>
      <c r="M29" s="486">
        <v>19</v>
      </c>
    </row>
    <row r="30" spans="1:13" ht="47.25">
      <c r="A30" s="500"/>
      <c r="B30" s="487" t="s">
        <v>458</v>
      </c>
      <c r="C30" s="490" t="s">
        <v>347</v>
      </c>
      <c r="D30" s="486">
        <v>10</v>
      </c>
      <c r="E30" s="486">
        <v>11</v>
      </c>
      <c r="F30" s="486">
        <v>19</v>
      </c>
      <c r="G30" s="486">
        <v>25</v>
      </c>
      <c r="H30" s="486">
        <v>30</v>
      </c>
      <c r="I30" s="486">
        <v>30</v>
      </c>
      <c r="J30" s="486">
        <v>34</v>
      </c>
      <c r="K30" s="486">
        <v>35</v>
      </c>
      <c r="L30" s="486">
        <v>35</v>
      </c>
      <c r="M30" s="486">
        <v>35</v>
      </c>
    </row>
    <row r="31" spans="1:13" ht="47.25">
      <c r="A31" s="500"/>
      <c r="B31" s="487" t="s">
        <v>459</v>
      </c>
      <c r="C31" s="490" t="s">
        <v>347</v>
      </c>
      <c r="D31" s="486">
        <v>15</v>
      </c>
      <c r="E31" s="486">
        <v>7</v>
      </c>
      <c r="F31" s="486">
        <v>11</v>
      </c>
      <c r="G31" s="486">
        <v>25</v>
      </c>
      <c r="H31" s="486">
        <v>29</v>
      </c>
      <c r="I31" s="486">
        <v>29</v>
      </c>
      <c r="J31" s="486">
        <v>30</v>
      </c>
      <c r="K31" s="486">
        <v>30</v>
      </c>
      <c r="L31" s="486">
        <v>30</v>
      </c>
      <c r="M31" s="486">
        <v>30</v>
      </c>
    </row>
    <row r="32" spans="1:13" ht="47.25">
      <c r="A32" s="500"/>
      <c r="B32" s="487" t="s">
        <v>460</v>
      </c>
      <c r="C32" s="490" t="s">
        <v>347</v>
      </c>
      <c r="D32" s="486">
        <v>3</v>
      </c>
      <c r="E32" s="486">
        <v>7</v>
      </c>
      <c r="F32" s="486">
        <v>2</v>
      </c>
      <c r="G32" s="491">
        <v>20</v>
      </c>
      <c r="H32" s="491">
        <v>22</v>
      </c>
      <c r="I32" s="491">
        <v>22</v>
      </c>
      <c r="J32" s="486">
        <v>25</v>
      </c>
      <c r="K32" s="486">
        <v>25</v>
      </c>
      <c r="L32" s="486">
        <v>25</v>
      </c>
      <c r="M32" s="486">
        <v>25</v>
      </c>
    </row>
    <row r="33" spans="1:13" ht="31.5">
      <c r="A33" s="500"/>
      <c r="B33" s="487" t="s">
        <v>461</v>
      </c>
      <c r="C33" s="488" t="s">
        <v>347</v>
      </c>
      <c r="D33" s="486">
        <v>29</v>
      </c>
      <c r="E33" s="486">
        <v>12</v>
      </c>
      <c r="F33" s="486">
        <v>20</v>
      </c>
      <c r="G33" s="489">
        <v>45</v>
      </c>
      <c r="H33" s="489">
        <v>45</v>
      </c>
      <c r="I33" s="489">
        <v>45</v>
      </c>
      <c r="J33" s="486">
        <v>40</v>
      </c>
      <c r="K33" s="486">
        <v>40</v>
      </c>
      <c r="L33" s="486">
        <v>40</v>
      </c>
      <c r="M33" s="486">
        <v>40</v>
      </c>
    </row>
    <row r="34" spans="1:13" ht="31.5">
      <c r="A34" s="500"/>
      <c r="B34" s="487" t="s">
        <v>462</v>
      </c>
      <c r="C34" s="488" t="s">
        <v>347</v>
      </c>
      <c r="D34" s="486">
        <v>2</v>
      </c>
      <c r="E34" s="486">
        <v>6</v>
      </c>
      <c r="F34" s="486">
        <v>2</v>
      </c>
      <c r="G34" s="486">
        <v>3</v>
      </c>
      <c r="H34" s="486">
        <v>3</v>
      </c>
      <c r="I34" s="486">
        <v>3</v>
      </c>
      <c r="J34" s="486">
        <v>3</v>
      </c>
      <c r="K34" s="486">
        <v>1</v>
      </c>
      <c r="L34" s="486">
        <v>1</v>
      </c>
      <c r="M34" s="486">
        <v>1</v>
      </c>
    </row>
    <row r="35" spans="1:13" ht="47.25">
      <c r="A35" s="500"/>
      <c r="B35" s="487" t="s">
        <v>463</v>
      </c>
      <c r="C35" s="488" t="s">
        <v>347</v>
      </c>
      <c r="D35" s="489">
        <v>47</v>
      </c>
      <c r="E35" s="489">
        <v>53</v>
      </c>
      <c r="F35" s="489">
        <v>40</v>
      </c>
      <c r="G35" s="489">
        <v>50</v>
      </c>
      <c r="H35" s="489">
        <v>55</v>
      </c>
      <c r="I35" s="489">
        <v>55</v>
      </c>
      <c r="J35" s="486">
        <v>67</v>
      </c>
      <c r="K35" s="486">
        <v>67</v>
      </c>
      <c r="L35" s="486">
        <v>61</v>
      </c>
      <c r="M35" s="486">
        <v>67</v>
      </c>
    </row>
    <row r="36" spans="1:13" ht="47.25">
      <c r="A36" s="500"/>
      <c r="B36" s="487" t="s">
        <v>464</v>
      </c>
      <c r="C36" s="488" t="s">
        <v>347</v>
      </c>
      <c r="D36" s="486">
        <v>24</v>
      </c>
      <c r="E36" s="486">
        <v>39</v>
      </c>
      <c r="F36" s="486">
        <v>61</v>
      </c>
      <c r="G36" s="486">
        <v>75</v>
      </c>
      <c r="H36" s="486">
        <v>75</v>
      </c>
      <c r="I36" s="486">
        <v>75</v>
      </c>
      <c r="J36" s="486">
        <v>75</v>
      </c>
      <c r="K36" s="486">
        <v>75</v>
      </c>
      <c r="L36" s="486">
        <v>75</v>
      </c>
      <c r="M36" s="486">
        <v>75</v>
      </c>
    </row>
    <row r="37" spans="1:13" ht="47.25">
      <c r="A37" s="500"/>
      <c r="B37" s="487" t="s">
        <v>465</v>
      </c>
      <c r="C37" s="488" t="s">
        <v>347</v>
      </c>
      <c r="D37" s="499">
        <v>9</v>
      </c>
      <c r="E37" s="499">
        <v>47</v>
      </c>
      <c r="F37" s="499">
        <v>22</v>
      </c>
      <c r="G37" s="489">
        <v>45</v>
      </c>
      <c r="H37" s="489">
        <v>45</v>
      </c>
      <c r="I37" s="489">
        <v>50</v>
      </c>
      <c r="J37" s="499">
        <v>65</v>
      </c>
      <c r="K37" s="499">
        <v>65</v>
      </c>
      <c r="L37" s="499">
        <v>65</v>
      </c>
      <c r="M37" s="499">
        <v>60</v>
      </c>
    </row>
    <row r="38" spans="1:13" ht="47.25">
      <c r="A38" s="500"/>
      <c r="B38" s="487" t="s">
        <v>466</v>
      </c>
      <c r="C38" s="488" t="s">
        <v>347</v>
      </c>
      <c r="D38" s="486">
        <v>38</v>
      </c>
      <c r="E38" s="486">
        <v>40</v>
      </c>
      <c r="F38" s="486">
        <v>38</v>
      </c>
      <c r="G38" s="486">
        <v>52</v>
      </c>
      <c r="H38" s="486">
        <v>52</v>
      </c>
      <c r="I38" s="486">
        <v>59</v>
      </c>
      <c r="J38" s="486">
        <v>61</v>
      </c>
      <c r="K38" s="486">
        <v>62</v>
      </c>
      <c r="L38" s="486">
        <v>62</v>
      </c>
      <c r="M38" s="486">
        <v>62</v>
      </c>
    </row>
    <row r="39" spans="1:13" ht="47.25">
      <c r="A39" s="500"/>
      <c r="B39" s="487" t="s">
        <v>467</v>
      </c>
      <c r="C39" s="488" t="s">
        <v>347</v>
      </c>
      <c r="D39" s="486">
        <v>51</v>
      </c>
      <c r="E39" s="486">
        <v>25</v>
      </c>
      <c r="F39" s="486">
        <v>32</v>
      </c>
      <c r="G39" s="489">
        <v>42</v>
      </c>
      <c r="H39" s="489">
        <v>42</v>
      </c>
      <c r="I39" s="489">
        <v>50</v>
      </c>
      <c r="J39" s="486">
        <v>55</v>
      </c>
      <c r="K39" s="486">
        <v>55</v>
      </c>
      <c r="L39" s="486">
        <v>55</v>
      </c>
      <c r="M39" s="486">
        <v>55</v>
      </c>
    </row>
    <row r="40" spans="1:13" ht="47.25">
      <c r="A40" s="500"/>
      <c r="B40" s="487" t="s">
        <v>468</v>
      </c>
      <c r="C40" s="488" t="s">
        <v>347</v>
      </c>
      <c r="D40" s="486">
        <v>15</v>
      </c>
      <c r="E40" s="486">
        <v>23</v>
      </c>
      <c r="F40" s="486">
        <v>68</v>
      </c>
      <c r="G40" s="486">
        <v>35</v>
      </c>
      <c r="H40" s="486">
        <v>35</v>
      </c>
      <c r="I40" s="486">
        <v>43</v>
      </c>
      <c r="J40" s="486">
        <v>55</v>
      </c>
      <c r="K40" s="486">
        <v>55</v>
      </c>
      <c r="L40" s="486">
        <v>55</v>
      </c>
      <c r="M40" s="486">
        <v>55</v>
      </c>
    </row>
    <row r="41" spans="1:13" ht="47.25">
      <c r="A41" s="500"/>
      <c r="B41" s="487" t="s">
        <v>469</v>
      </c>
      <c r="C41" s="488" t="s">
        <v>347</v>
      </c>
      <c r="D41" s="486">
        <v>30</v>
      </c>
      <c r="E41" s="486">
        <v>30</v>
      </c>
      <c r="F41" s="486">
        <v>30</v>
      </c>
      <c r="G41" s="486">
        <v>42</v>
      </c>
      <c r="H41" s="486">
        <v>42</v>
      </c>
      <c r="I41" s="486">
        <v>42</v>
      </c>
      <c r="J41" s="486">
        <v>45</v>
      </c>
      <c r="K41" s="486">
        <v>45</v>
      </c>
      <c r="L41" s="486">
        <v>45</v>
      </c>
      <c r="M41" s="486">
        <v>45</v>
      </c>
    </row>
    <row r="42" spans="1:13" ht="48" thickBot="1">
      <c r="A42" s="500"/>
      <c r="B42" s="487" t="s">
        <v>470</v>
      </c>
      <c r="C42" s="490" t="s">
        <v>347</v>
      </c>
      <c r="D42" s="489">
        <v>16</v>
      </c>
      <c r="E42" s="493">
        <v>12</v>
      </c>
      <c r="F42" s="493">
        <v>20</v>
      </c>
      <c r="G42" s="493">
        <v>25</v>
      </c>
      <c r="H42" s="493">
        <v>25</v>
      </c>
      <c r="I42" s="493">
        <v>25</v>
      </c>
      <c r="J42" s="493">
        <v>25</v>
      </c>
      <c r="K42" s="493">
        <v>25</v>
      </c>
      <c r="L42" s="493">
        <v>25</v>
      </c>
      <c r="M42" s="493">
        <v>25</v>
      </c>
    </row>
    <row r="43" spans="1:13" ht="47.25">
      <c r="A43" s="500"/>
      <c r="B43" s="487" t="s">
        <v>471</v>
      </c>
      <c r="C43" s="501" t="s">
        <v>347</v>
      </c>
      <c r="D43" s="502">
        <v>20</v>
      </c>
      <c r="E43" s="489">
        <v>39</v>
      </c>
      <c r="F43" s="489">
        <v>41</v>
      </c>
      <c r="G43" s="489">
        <v>45</v>
      </c>
      <c r="H43" s="489">
        <v>45</v>
      </c>
      <c r="I43" s="489">
        <v>45</v>
      </c>
      <c r="J43" s="489">
        <v>55</v>
      </c>
      <c r="K43" s="489">
        <v>55</v>
      </c>
      <c r="L43" s="489">
        <v>55</v>
      </c>
      <c r="M43" s="489">
        <v>55</v>
      </c>
    </row>
    <row r="44" spans="1:13" ht="48" thickBot="1">
      <c r="A44" s="500"/>
      <c r="B44" s="487" t="s">
        <v>472</v>
      </c>
      <c r="C44" s="490" t="s">
        <v>347</v>
      </c>
      <c r="D44" s="493">
        <v>11</v>
      </c>
      <c r="E44" s="493">
        <v>53</v>
      </c>
      <c r="F44" s="493">
        <v>23</v>
      </c>
      <c r="G44" s="493">
        <v>25</v>
      </c>
      <c r="H44" s="493">
        <v>25</v>
      </c>
      <c r="I44" s="493">
        <v>25</v>
      </c>
      <c r="J44" s="493">
        <v>40</v>
      </c>
      <c r="K44" s="493">
        <v>40</v>
      </c>
      <c r="L44" s="493">
        <v>40</v>
      </c>
      <c r="M44" s="493">
        <v>40</v>
      </c>
    </row>
    <row r="45" spans="1:13" ht="48" thickBot="1">
      <c r="A45" s="500"/>
      <c r="B45" s="487" t="s">
        <v>473</v>
      </c>
      <c r="C45" s="490" t="s">
        <v>347</v>
      </c>
      <c r="D45" s="493">
        <v>35</v>
      </c>
      <c r="E45" s="493">
        <v>25</v>
      </c>
      <c r="F45" s="493">
        <v>43</v>
      </c>
      <c r="G45" s="493">
        <v>40</v>
      </c>
      <c r="H45" s="493">
        <v>40</v>
      </c>
      <c r="I45" s="493">
        <v>40</v>
      </c>
      <c r="J45" s="493">
        <v>45</v>
      </c>
      <c r="K45" s="493">
        <v>45</v>
      </c>
      <c r="L45" s="493">
        <v>45</v>
      </c>
      <c r="M45" s="493">
        <v>45</v>
      </c>
    </row>
    <row r="46" spans="1:13" ht="47.25">
      <c r="A46" s="500"/>
      <c r="B46" s="487" t="s">
        <v>474</v>
      </c>
      <c r="C46" s="488" t="s">
        <v>347</v>
      </c>
      <c r="D46" s="486">
        <v>51</v>
      </c>
      <c r="E46" s="486">
        <v>47</v>
      </c>
      <c r="F46" s="486">
        <v>46</v>
      </c>
      <c r="G46" s="489">
        <v>50</v>
      </c>
      <c r="H46" s="489">
        <v>50</v>
      </c>
      <c r="I46" s="489">
        <v>50</v>
      </c>
      <c r="J46" s="486">
        <v>55</v>
      </c>
      <c r="K46" s="486">
        <v>55</v>
      </c>
      <c r="L46" s="486">
        <v>55</v>
      </c>
      <c r="M46" s="486">
        <v>55</v>
      </c>
    </row>
    <row r="47" spans="1:13" ht="47.25">
      <c r="A47" s="500"/>
      <c r="B47" s="487" t="s">
        <v>475</v>
      </c>
      <c r="C47" s="488" t="s">
        <v>347</v>
      </c>
      <c r="D47" s="486">
        <v>31</v>
      </c>
      <c r="E47" s="486">
        <v>16</v>
      </c>
      <c r="F47" s="486">
        <v>21</v>
      </c>
      <c r="G47" s="486">
        <v>35</v>
      </c>
      <c r="H47" s="486">
        <v>35</v>
      </c>
      <c r="I47" s="486">
        <v>35</v>
      </c>
      <c r="J47" s="486">
        <v>45</v>
      </c>
      <c r="K47" s="486">
        <v>45</v>
      </c>
      <c r="L47" s="486">
        <v>45</v>
      </c>
      <c r="M47" s="486">
        <v>45</v>
      </c>
    </row>
    <row r="48" spans="1:13" ht="47.25">
      <c r="A48" s="500"/>
      <c r="B48" s="487" t="s">
        <v>476</v>
      </c>
      <c r="C48" s="488" t="s">
        <v>347</v>
      </c>
      <c r="D48" s="486">
        <v>23</v>
      </c>
      <c r="E48" s="486">
        <v>33</v>
      </c>
      <c r="F48" s="486">
        <v>50</v>
      </c>
      <c r="G48" s="499">
        <v>50</v>
      </c>
      <c r="H48" s="499">
        <v>50</v>
      </c>
      <c r="I48" s="499">
        <v>50</v>
      </c>
      <c r="J48" s="486">
        <v>55</v>
      </c>
      <c r="K48" s="486">
        <v>55</v>
      </c>
      <c r="L48" s="486">
        <v>55</v>
      </c>
      <c r="M48" s="486">
        <v>55</v>
      </c>
    </row>
    <row r="49" spans="1:13" ht="47.25">
      <c r="A49" s="500"/>
      <c r="B49" s="487" t="s">
        <v>477</v>
      </c>
      <c r="C49" s="488" t="s">
        <v>347</v>
      </c>
      <c r="D49" s="486">
        <v>6</v>
      </c>
      <c r="E49" s="486">
        <v>8</v>
      </c>
      <c r="F49" s="486">
        <v>10</v>
      </c>
      <c r="G49" s="486">
        <v>15</v>
      </c>
      <c r="H49" s="486">
        <v>15</v>
      </c>
      <c r="I49" s="486">
        <v>15</v>
      </c>
      <c r="J49" s="486">
        <v>15</v>
      </c>
      <c r="K49" s="486">
        <v>15</v>
      </c>
      <c r="L49" s="486">
        <v>15</v>
      </c>
      <c r="M49" s="486">
        <v>15</v>
      </c>
    </row>
    <row r="50" spans="1:13" ht="48" thickBot="1">
      <c r="A50" s="500"/>
      <c r="B50" s="487" t="s">
        <v>478</v>
      </c>
      <c r="C50" s="488" t="s">
        <v>347</v>
      </c>
      <c r="D50" s="493">
        <v>38</v>
      </c>
      <c r="E50" s="493">
        <v>42</v>
      </c>
      <c r="F50" s="493">
        <v>27</v>
      </c>
      <c r="G50" s="489">
        <v>40</v>
      </c>
      <c r="H50" s="489">
        <v>45</v>
      </c>
      <c r="I50" s="489">
        <v>45</v>
      </c>
      <c r="J50" s="493">
        <v>50</v>
      </c>
      <c r="K50" s="493">
        <v>50</v>
      </c>
      <c r="L50" s="493">
        <v>50</v>
      </c>
      <c r="M50" s="493">
        <v>50</v>
      </c>
    </row>
    <row r="51" spans="1:13" ht="47.25">
      <c r="A51" s="500"/>
      <c r="B51" s="487" t="s">
        <v>501</v>
      </c>
      <c r="C51" s="488" t="s">
        <v>347</v>
      </c>
      <c r="D51" s="489">
        <v>63</v>
      </c>
      <c r="E51" s="489">
        <v>71</v>
      </c>
      <c r="F51" s="489">
        <v>61</v>
      </c>
      <c r="G51" s="489">
        <v>55</v>
      </c>
      <c r="H51" s="489">
        <v>57</v>
      </c>
      <c r="I51" s="489">
        <v>60</v>
      </c>
      <c r="J51" s="489">
        <v>75</v>
      </c>
      <c r="K51" s="489">
        <v>75</v>
      </c>
      <c r="L51" s="489">
        <v>75</v>
      </c>
      <c r="M51" s="489">
        <v>75</v>
      </c>
    </row>
    <row r="52" spans="1:13" ht="48" thickBot="1">
      <c r="A52" s="500"/>
      <c r="B52" s="487" t="s">
        <v>480</v>
      </c>
      <c r="C52" s="488" t="s">
        <v>347</v>
      </c>
      <c r="D52" s="493">
        <v>41</v>
      </c>
      <c r="E52" s="493">
        <v>81</v>
      </c>
      <c r="F52" s="493">
        <v>19</v>
      </c>
      <c r="G52" s="489">
        <v>40</v>
      </c>
      <c r="H52" s="489">
        <v>42</v>
      </c>
      <c r="I52" s="489">
        <v>45</v>
      </c>
      <c r="J52" s="493">
        <v>50</v>
      </c>
      <c r="K52" s="493">
        <v>50</v>
      </c>
      <c r="L52" s="493">
        <v>50</v>
      </c>
      <c r="M52" s="493">
        <v>50</v>
      </c>
    </row>
    <row r="53" spans="1:13" ht="32.25" thickBot="1">
      <c r="A53" s="500"/>
      <c r="B53" s="495" t="s">
        <v>481</v>
      </c>
      <c r="C53" s="488" t="s">
        <v>347</v>
      </c>
      <c r="D53" s="493">
        <v>41</v>
      </c>
      <c r="E53" s="493">
        <v>34</v>
      </c>
      <c r="F53" s="493">
        <v>32</v>
      </c>
      <c r="G53" s="489">
        <v>45</v>
      </c>
      <c r="H53" s="489">
        <v>47</v>
      </c>
      <c r="I53" s="489">
        <v>50</v>
      </c>
      <c r="J53" s="493">
        <v>55</v>
      </c>
      <c r="K53" s="493">
        <v>55</v>
      </c>
      <c r="L53" s="493">
        <v>55</v>
      </c>
      <c r="M53" s="493">
        <v>55</v>
      </c>
    </row>
    <row r="54" spans="1:13" ht="48" thickBot="1">
      <c r="A54" s="500"/>
      <c r="B54" s="487" t="s">
        <v>482</v>
      </c>
      <c r="C54" s="488" t="s">
        <v>347</v>
      </c>
      <c r="D54" s="493">
        <v>10</v>
      </c>
      <c r="E54" s="493">
        <v>10</v>
      </c>
      <c r="F54" s="493">
        <v>15</v>
      </c>
      <c r="G54" s="489">
        <v>35</v>
      </c>
      <c r="H54" s="489">
        <v>35</v>
      </c>
      <c r="I54" s="489">
        <v>35</v>
      </c>
      <c r="J54" s="493">
        <v>35</v>
      </c>
      <c r="K54" s="493">
        <v>35</v>
      </c>
      <c r="L54" s="493">
        <v>35</v>
      </c>
      <c r="M54" s="493">
        <v>35</v>
      </c>
    </row>
    <row r="55" spans="1:13" ht="63">
      <c r="A55" s="500"/>
      <c r="B55" s="487" t="s">
        <v>483</v>
      </c>
      <c r="C55" s="490" t="s">
        <v>347</v>
      </c>
      <c r="D55" s="486">
        <v>4</v>
      </c>
      <c r="E55" s="486">
        <v>3</v>
      </c>
      <c r="F55" s="486">
        <v>9</v>
      </c>
      <c r="G55" s="492">
        <v>10</v>
      </c>
      <c r="H55" s="492">
        <v>10</v>
      </c>
      <c r="I55" s="492">
        <v>10</v>
      </c>
      <c r="J55" s="486">
        <v>10</v>
      </c>
      <c r="K55" s="486">
        <v>10</v>
      </c>
      <c r="L55" s="486">
        <v>10</v>
      </c>
      <c r="M55" s="486">
        <v>10</v>
      </c>
    </row>
    <row r="56" spans="1:13" ht="48" thickBot="1">
      <c r="A56" s="500"/>
      <c r="B56" s="487" t="s">
        <v>507</v>
      </c>
      <c r="C56" s="490" t="s">
        <v>347</v>
      </c>
      <c r="D56" s="493">
        <v>0</v>
      </c>
      <c r="E56" s="493">
        <v>5</v>
      </c>
      <c r="F56" s="493">
        <v>1</v>
      </c>
      <c r="G56" s="493">
        <v>5</v>
      </c>
      <c r="H56" s="493">
        <v>5</v>
      </c>
      <c r="I56" s="493">
        <v>5</v>
      </c>
      <c r="J56" s="493">
        <v>5</v>
      </c>
      <c r="K56" s="493">
        <v>5</v>
      </c>
      <c r="L56" s="493">
        <v>5</v>
      </c>
      <c r="M56" s="493">
        <v>5</v>
      </c>
    </row>
    <row r="57" spans="1:13" ht="78.75">
      <c r="A57" s="500"/>
      <c r="B57" s="487" t="s">
        <v>485</v>
      </c>
      <c r="C57" s="490" t="s">
        <v>347</v>
      </c>
      <c r="D57" s="486">
        <v>6</v>
      </c>
      <c r="E57" s="486">
        <v>5</v>
      </c>
      <c r="F57" s="486">
        <v>2</v>
      </c>
      <c r="G57" s="486">
        <v>17</v>
      </c>
      <c r="H57" s="486">
        <v>17</v>
      </c>
      <c r="I57" s="486">
        <v>17</v>
      </c>
      <c r="J57" s="486">
        <v>20</v>
      </c>
      <c r="K57" s="486">
        <v>20</v>
      </c>
      <c r="L57" s="486">
        <v>20</v>
      </c>
      <c r="M57" s="486">
        <v>20</v>
      </c>
    </row>
    <row r="58" spans="1:13" ht="47.25">
      <c r="A58" s="500"/>
      <c r="B58" s="487" t="s">
        <v>503</v>
      </c>
      <c r="C58" s="490" t="s">
        <v>347</v>
      </c>
      <c r="D58" s="486">
        <v>1</v>
      </c>
      <c r="E58" s="486">
        <v>2</v>
      </c>
      <c r="F58" s="486">
        <v>15</v>
      </c>
      <c r="G58" s="486">
        <v>16</v>
      </c>
      <c r="H58" s="486">
        <v>18</v>
      </c>
      <c r="I58" s="486">
        <v>20</v>
      </c>
      <c r="J58" s="486">
        <v>20</v>
      </c>
      <c r="K58" s="486">
        <v>20</v>
      </c>
      <c r="L58" s="486">
        <v>20</v>
      </c>
      <c r="M58" s="486">
        <v>20</v>
      </c>
    </row>
    <row r="59" spans="1:13" ht="78.75">
      <c r="A59" s="500"/>
      <c r="B59" s="487" t="s">
        <v>487</v>
      </c>
      <c r="C59" s="490" t="s">
        <v>347</v>
      </c>
      <c r="D59" s="486">
        <v>11</v>
      </c>
      <c r="E59" s="486">
        <v>4</v>
      </c>
      <c r="F59" s="486">
        <v>13</v>
      </c>
      <c r="G59" s="486">
        <v>15</v>
      </c>
      <c r="H59" s="486">
        <v>15</v>
      </c>
      <c r="I59" s="486">
        <v>17</v>
      </c>
      <c r="J59" s="486">
        <v>20</v>
      </c>
      <c r="K59" s="486">
        <v>20</v>
      </c>
      <c r="L59" s="486">
        <v>20</v>
      </c>
      <c r="M59" s="486">
        <v>20</v>
      </c>
    </row>
    <row r="60" spans="1:13" ht="47.25">
      <c r="A60" s="500"/>
      <c r="B60" s="487" t="s">
        <v>488</v>
      </c>
      <c r="C60" s="490" t="s">
        <v>347</v>
      </c>
      <c r="D60" s="486">
        <v>24</v>
      </c>
      <c r="E60" s="486">
        <v>13</v>
      </c>
      <c r="F60" s="486">
        <v>17</v>
      </c>
      <c r="G60" s="486">
        <v>30</v>
      </c>
      <c r="H60" s="486">
        <v>30</v>
      </c>
      <c r="I60" s="486">
        <v>30</v>
      </c>
      <c r="J60" s="486">
        <v>30</v>
      </c>
      <c r="K60" s="486">
        <v>30</v>
      </c>
      <c r="L60" s="486">
        <v>30</v>
      </c>
      <c r="M60" s="486">
        <v>30</v>
      </c>
    </row>
    <row r="61" spans="1:13" ht="48" thickBot="1">
      <c r="A61" s="500"/>
      <c r="B61" s="487" t="s">
        <v>489</v>
      </c>
      <c r="C61" s="490" t="s">
        <v>347</v>
      </c>
      <c r="D61" s="486">
        <v>2</v>
      </c>
      <c r="E61" s="486">
        <v>6</v>
      </c>
      <c r="F61" s="486">
        <v>4</v>
      </c>
      <c r="G61" s="493">
        <v>5</v>
      </c>
      <c r="H61" s="493">
        <v>5</v>
      </c>
      <c r="I61" s="493">
        <v>5</v>
      </c>
      <c r="J61" s="486">
        <v>5</v>
      </c>
      <c r="K61" s="486">
        <v>5</v>
      </c>
      <c r="L61" s="486">
        <v>5</v>
      </c>
      <c r="M61" s="486">
        <v>5</v>
      </c>
    </row>
    <row r="62" spans="1:13" ht="32.25" thickBot="1">
      <c r="A62" s="500"/>
      <c r="B62" s="487" t="s">
        <v>490</v>
      </c>
      <c r="C62" s="490" t="s">
        <v>347</v>
      </c>
      <c r="D62" s="263">
        <v>50</v>
      </c>
      <c r="E62" s="263">
        <v>56</v>
      </c>
      <c r="F62" s="263">
        <v>51</v>
      </c>
      <c r="G62" s="263">
        <v>45</v>
      </c>
      <c r="H62" s="263">
        <v>45</v>
      </c>
      <c r="I62" s="263">
        <v>55</v>
      </c>
      <c r="J62" s="263">
        <v>55</v>
      </c>
      <c r="K62" s="263">
        <v>55</v>
      </c>
      <c r="L62" s="263">
        <v>60</v>
      </c>
      <c r="M62" s="263">
        <v>60</v>
      </c>
    </row>
    <row r="63" spans="1:13" ht="31.5">
      <c r="A63" s="500"/>
      <c r="B63" s="487" t="s">
        <v>491</v>
      </c>
      <c r="C63" s="488" t="s">
        <v>347</v>
      </c>
      <c r="D63" s="489">
        <v>40</v>
      </c>
      <c r="E63" s="489">
        <v>41</v>
      </c>
      <c r="F63" s="489">
        <v>34</v>
      </c>
      <c r="G63" s="489">
        <v>45</v>
      </c>
      <c r="H63" s="489">
        <v>45</v>
      </c>
      <c r="I63" s="489">
        <v>50</v>
      </c>
      <c r="J63" s="489">
        <v>55</v>
      </c>
      <c r="K63" s="489">
        <v>55</v>
      </c>
      <c r="L63" s="489">
        <v>55</v>
      </c>
      <c r="M63" s="489">
        <v>55</v>
      </c>
    </row>
    <row r="64" spans="1:13" ht="63">
      <c r="A64" s="500"/>
      <c r="B64" s="487" t="s">
        <v>492</v>
      </c>
      <c r="C64" s="488" t="s">
        <v>347</v>
      </c>
      <c r="D64" s="486">
        <v>0</v>
      </c>
      <c r="E64" s="486">
        <v>0</v>
      </c>
      <c r="F64" s="486">
        <v>0</v>
      </c>
      <c r="G64" s="486">
        <v>10</v>
      </c>
      <c r="H64" s="486">
        <v>10</v>
      </c>
      <c r="I64" s="486">
        <v>10</v>
      </c>
      <c r="J64" s="486">
        <v>3</v>
      </c>
      <c r="K64" s="486">
        <v>3</v>
      </c>
      <c r="L64" s="486">
        <v>3</v>
      </c>
      <c r="M64" s="486">
        <v>3</v>
      </c>
    </row>
    <row r="65" spans="1:13" ht="31.5">
      <c r="A65" s="500"/>
      <c r="B65" s="487" t="s">
        <v>493</v>
      </c>
      <c r="C65" s="488" t="s">
        <v>347</v>
      </c>
      <c r="D65" s="489">
        <v>30</v>
      </c>
      <c r="E65" s="489">
        <v>33</v>
      </c>
      <c r="F65" s="489">
        <v>25</v>
      </c>
      <c r="G65" s="489">
        <v>35</v>
      </c>
      <c r="H65" s="489">
        <v>35</v>
      </c>
      <c r="I65" s="489">
        <v>36</v>
      </c>
      <c r="J65" s="489">
        <v>40</v>
      </c>
      <c r="K65" s="489">
        <v>40</v>
      </c>
      <c r="L65" s="489">
        <v>40</v>
      </c>
      <c r="M65" s="489">
        <v>40</v>
      </c>
    </row>
    <row r="66" spans="1:13" ht="31.5">
      <c r="A66" s="500"/>
      <c r="B66" s="487" t="s">
        <v>494</v>
      </c>
      <c r="C66" s="488" t="s">
        <v>347</v>
      </c>
      <c r="D66" s="489">
        <v>48</v>
      </c>
      <c r="E66" s="489">
        <v>46</v>
      </c>
      <c r="F66" s="489">
        <v>82</v>
      </c>
      <c r="G66" s="489">
        <v>65</v>
      </c>
      <c r="H66" s="489">
        <v>65</v>
      </c>
      <c r="I66" s="489">
        <v>65</v>
      </c>
      <c r="J66" s="489">
        <v>70</v>
      </c>
      <c r="K66" s="489">
        <v>65</v>
      </c>
      <c r="L66" s="489">
        <v>70</v>
      </c>
      <c r="M66" s="489">
        <v>70</v>
      </c>
    </row>
    <row r="67" spans="1:13" ht="47.25">
      <c r="A67" s="500"/>
      <c r="B67" s="487" t="s">
        <v>495</v>
      </c>
      <c r="C67" s="490" t="s">
        <v>347</v>
      </c>
      <c r="D67" s="486">
        <v>15</v>
      </c>
      <c r="E67" s="486">
        <v>60</v>
      </c>
      <c r="F67" s="486">
        <v>18</v>
      </c>
      <c r="G67" s="492">
        <v>22</v>
      </c>
      <c r="H67" s="492">
        <v>22</v>
      </c>
      <c r="I67" s="492">
        <v>23</v>
      </c>
      <c r="J67" s="486">
        <v>25</v>
      </c>
      <c r="K67" s="486">
        <v>20</v>
      </c>
      <c r="L67" s="486">
        <v>25</v>
      </c>
      <c r="M67" s="486">
        <v>25</v>
      </c>
    </row>
    <row r="68" spans="1:13" ht="47.25">
      <c r="A68" s="500"/>
      <c r="B68" s="487" t="s">
        <v>496</v>
      </c>
      <c r="C68" s="490" t="s">
        <v>347</v>
      </c>
      <c r="D68" s="486">
        <v>89</v>
      </c>
      <c r="E68" s="486">
        <v>86</v>
      </c>
      <c r="F68" s="486">
        <v>90</v>
      </c>
      <c r="G68" s="486">
        <v>100</v>
      </c>
      <c r="H68" s="486">
        <v>100</v>
      </c>
      <c r="I68" s="486">
        <v>105</v>
      </c>
      <c r="J68" s="486">
        <v>110</v>
      </c>
      <c r="K68" s="486">
        <v>110</v>
      </c>
      <c r="L68" s="486">
        <v>110</v>
      </c>
      <c r="M68" s="486">
        <v>110</v>
      </c>
    </row>
    <row r="69" spans="1:13" ht="48" thickBot="1">
      <c r="A69" s="500"/>
      <c r="B69" s="487" t="s">
        <v>497</v>
      </c>
      <c r="C69" s="490" t="s">
        <v>347</v>
      </c>
      <c r="D69" s="493">
        <v>84</v>
      </c>
      <c r="E69" s="493">
        <v>78</v>
      </c>
      <c r="F69" s="493">
        <v>140</v>
      </c>
      <c r="G69" s="493">
        <v>130</v>
      </c>
      <c r="H69" s="493">
        <v>130</v>
      </c>
      <c r="I69" s="493">
        <v>130</v>
      </c>
      <c r="J69" s="493">
        <v>135</v>
      </c>
      <c r="K69" s="493">
        <v>130</v>
      </c>
      <c r="L69" s="493">
        <v>135</v>
      </c>
      <c r="M69" s="493">
        <v>135</v>
      </c>
    </row>
    <row r="70" spans="1:13" ht="47.25">
      <c r="A70" s="500"/>
      <c r="B70" s="487" t="s">
        <v>498</v>
      </c>
      <c r="C70" s="490" t="s">
        <v>347</v>
      </c>
      <c r="D70" s="486">
        <v>26</v>
      </c>
      <c r="E70" s="486">
        <v>9</v>
      </c>
      <c r="F70" s="486">
        <v>27</v>
      </c>
      <c r="G70" s="486">
        <v>20</v>
      </c>
      <c r="H70" s="486">
        <v>22</v>
      </c>
      <c r="I70" s="486">
        <v>20</v>
      </c>
      <c r="J70" s="486">
        <v>15</v>
      </c>
      <c r="K70" s="486">
        <v>15</v>
      </c>
      <c r="L70" s="486">
        <v>15</v>
      </c>
      <c r="M70" s="486">
        <v>15</v>
      </c>
    </row>
    <row r="71" spans="1:13" ht="63.75" thickBot="1">
      <c r="A71" s="500"/>
      <c r="B71" s="487" t="s">
        <v>499</v>
      </c>
      <c r="C71" s="490"/>
      <c r="D71" s="493">
        <v>0</v>
      </c>
      <c r="E71" s="493">
        <v>0</v>
      </c>
      <c r="F71" s="493">
        <v>0</v>
      </c>
      <c r="G71" s="493">
        <v>1</v>
      </c>
      <c r="H71" s="493">
        <v>1</v>
      </c>
      <c r="I71" s="493">
        <v>1</v>
      </c>
      <c r="J71" s="493">
        <v>0</v>
      </c>
      <c r="K71" s="493">
        <v>0</v>
      </c>
      <c r="L71" s="493">
        <v>0</v>
      </c>
      <c r="M71" s="493">
        <v>0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zoomScale="70" zoomScaleNormal="70" workbookViewId="0">
      <selection activeCell="D7" sqref="D7"/>
    </sheetView>
  </sheetViews>
  <sheetFormatPr defaultRowHeight="15"/>
  <cols>
    <col min="1" max="1" width="11.7109375" customWidth="1"/>
    <col min="2" max="2" width="34.7109375" customWidth="1"/>
  </cols>
  <sheetData>
    <row r="1" spans="1:13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3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3" ht="36.75" customHeight="1" thickBot="1">
      <c r="A3" s="886" t="s">
        <v>510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3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3" s="22" customFormat="1" ht="27" customHeight="1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3" s="22" customFormat="1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3" ht="47.25" customHeight="1">
      <c r="A7" s="481">
        <v>7.5</v>
      </c>
      <c r="B7" s="482" t="s">
        <v>508</v>
      </c>
      <c r="C7" s="496" t="s">
        <v>341</v>
      </c>
      <c r="D7" s="481">
        <f>SUM(D8:D69)</f>
        <v>0</v>
      </c>
      <c r="E7" s="481">
        <f t="shared" ref="E7:M7" si="0">SUM(E8:E69)</f>
        <v>0</v>
      </c>
      <c r="F7" s="481">
        <f t="shared" si="0"/>
        <v>0</v>
      </c>
      <c r="G7" s="481">
        <f t="shared" si="0"/>
        <v>0</v>
      </c>
      <c r="H7" s="481">
        <f t="shared" si="0"/>
        <v>0</v>
      </c>
      <c r="I7" s="481">
        <f t="shared" si="0"/>
        <v>0</v>
      </c>
      <c r="J7" s="481">
        <f t="shared" si="0"/>
        <v>0</v>
      </c>
      <c r="K7" s="481">
        <f t="shared" si="0"/>
        <v>0</v>
      </c>
      <c r="L7" s="481">
        <f t="shared" si="0"/>
        <v>0</v>
      </c>
      <c r="M7" s="481">
        <f t="shared" si="0"/>
        <v>0</v>
      </c>
    </row>
    <row r="8" spans="1:13" ht="47.25" customHeight="1">
      <c r="A8" s="500"/>
      <c r="B8" s="487" t="s">
        <v>438</v>
      </c>
      <c r="C8" s="490" t="s">
        <v>341</v>
      </c>
      <c r="D8" s="486">
        <v>0</v>
      </c>
      <c r="E8" s="486">
        <v>0</v>
      </c>
      <c r="F8" s="486">
        <v>0</v>
      </c>
      <c r="G8" s="486">
        <v>0</v>
      </c>
      <c r="H8" s="486">
        <v>0</v>
      </c>
      <c r="I8" s="486">
        <v>0</v>
      </c>
      <c r="J8" s="486">
        <v>0</v>
      </c>
      <c r="K8" s="486">
        <v>0</v>
      </c>
      <c r="L8" s="486">
        <v>0</v>
      </c>
      <c r="M8" s="486">
        <v>0</v>
      </c>
    </row>
    <row r="9" spans="1:13" ht="47.25" customHeight="1">
      <c r="A9" s="500"/>
      <c r="B9" s="487" t="s">
        <v>439</v>
      </c>
      <c r="C9" s="490" t="s">
        <v>341</v>
      </c>
      <c r="D9" s="486">
        <v>0</v>
      </c>
      <c r="E9" s="486">
        <v>0</v>
      </c>
      <c r="F9" s="486">
        <v>0</v>
      </c>
      <c r="G9" s="486">
        <v>0</v>
      </c>
      <c r="H9" s="486">
        <v>0</v>
      </c>
      <c r="I9" s="486">
        <v>0</v>
      </c>
      <c r="J9" s="486">
        <v>0</v>
      </c>
      <c r="K9" s="486">
        <v>0</v>
      </c>
      <c r="L9" s="486">
        <v>0</v>
      </c>
      <c r="M9" s="486">
        <v>0</v>
      </c>
    </row>
    <row r="10" spans="1:13" ht="47.25" customHeight="1">
      <c r="A10" s="500"/>
      <c r="B10" s="487" t="s">
        <v>440</v>
      </c>
      <c r="C10" s="490" t="s">
        <v>341</v>
      </c>
      <c r="D10" s="486">
        <v>0</v>
      </c>
      <c r="E10" s="486">
        <v>0</v>
      </c>
      <c r="F10" s="486">
        <v>0</v>
      </c>
      <c r="G10" s="486">
        <v>0</v>
      </c>
      <c r="H10" s="486">
        <v>0</v>
      </c>
      <c r="I10" s="486">
        <v>0</v>
      </c>
      <c r="J10" s="486">
        <v>0</v>
      </c>
      <c r="K10" s="486">
        <v>0</v>
      </c>
      <c r="L10" s="486">
        <v>0</v>
      </c>
      <c r="M10" s="486">
        <v>0</v>
      </c>
    </row>
    <row r="11" spans="1:13" ht="47.25" customHeight="1">
      <c r="A11" s="500"/>
      <c r="B11" s="487" t="s">
        <v>441</v>
      </c>
      <c r="C11" s="490" t="s">
        <v>341</v>
      </c>
      <c r="D11" s="486">
        <v>0</v>
      </c>
      <c r="E11" s="486">
        <v>0</v>
      </c>
      <c r="F11" s="486">
        <v>0</v>
      </c>
      <c r="G11" s="486">
        <v>0</v>
      </c>
      <c r="H11" s="486">
        <v>0</v>
      </c>
      <c r="I11" s="486">
        <v>0</v>
      </c>
      <c r="J11" s="486">
        <v>0</v>
      </c>
      <c r="K11" s="486">
        <v>0</v>
      </c>
      <c r="L11" s="486">
        <v>0</v>
      </c>
      <c r="M11" s="486">
        <v>0</v>
      </c>
    </row>
    <row r="12" spans="1:13" ht="47.25" customHeight="1">
      <c r="A12" s="500"/>
      <c r="B12" s="487" t="s">
        <v>442</v>
      </c>
      <c r="C12" s="490" t="s">
        <v>341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</row>
    <row r="13" spans="1:13" ht="47.25" customHeight="1">
      <c r="A13" s="500"/>
      <c r="B13" s="487" t="s">
        <v>443</v>
      </c>
      <c r="C13" s="490" t="s">
        <v>341</v>
      </c>
      <c r="D13" s="486">
        <v>0</v>
      </c>
      <c r="E13" s="486">
        <v>0</v>
      </c>
      <c r="F13" s="486">
        <v>0</v>
      </c>
      <c r="G13" s="486">
        <v>0</v>
      </c>
      <c r="H13" s="486">
        <v>0</v>
      </c>
      <c r="I13" s="486">
        <v>0</v>
      </c>
      <c r="J13" s="486">
        <v>0</v>
      </c>
      <c r="K13" s="486">
        <v>0</v>
      </c>
      <c r="L13" s="486">
        <v>0</v>
      </c>
      <c r="M13" s="486">
        <v>0</v>
      </c>
    </row>
    <row r="14" spans="1:13" ht="47.25" customHeight="1">
      <c r="A14" s="500"/>
      <c r="B14" s="487" t="s">
        <v>444</v>
      </c>
      <c r="C14" s="490" t="s">
        <v>341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6">
        <v>0</v>
      </c>
      <c r="L14" s="486">
        <v>0</v>
      </c>
      <c r="M14" s="486">
        <v>0</v>
      </c>
    </row>
    <row r="15" spans="1:13" ht="47.25" customHeight="1">
      <c r="A15" s="500"/>
      <c r="B15" s="487" t="s">
        <v>445</v>
      </c>
      <c r="C15" s="490" t="s">
        <v>341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</row>
    <row r="16" spans="1:13" ht="47.25" customHeight="1">
      <c r="A16" s="500"/>
      <c r="B16" s="487" t="s">
        <v>446</v>
      </c>
      <c r="C16" s="490" t="s">
        <v>341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</row>
    <row r="17" spans="1:13" ht="47.25" customHeight="1">
      <c r="A17" s="500"/>
      <c r="B17" s="487" t="s">
        <v>447</v>
      </c>
      <c r="C17" s="490" t="s">
        <v>341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</row>
    <row r="18" spans="1:13" ht="47.25" customHeight="1">
      <c r="A18" s="500"/>
      <c r="B18" s="487" t="s">
        <v>448</v>
      </c>
      <c r="C18" s="490" t="s">
        <v>341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</row>
    <row r="19" spans="1:13" ht="47.25" customHeight="1">
      <c r="A19" s="500"/>
      <c r="B19" s="487" t="s">
        <v>449</v>
      </c>
      <c r="C19" s="490" t="s">
        <v>341</v>
      </c>
      <c r="D19" s="486">
        <v>0</v>
      </c>
      <c r="E19" s="486">
        <v>0</v>
      </c>
      <c r="F19" s="486">
        <v>0</v>
      </c>
      <c r="G19" s="486">
        <v>0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</row>
    <row r="20" spans="1:13" ht="47.25" customHeight="1">
      <c r="A20" s="500"/>
      <c r="B20" s="487" t="s">
        <v>450</v>
      </c>
      <c r="C20" s="490" t="s">
        <v>341</v>
      </c>
      <c r="D20" s="486">
        <v>0</v>
      </c>
      <c r="E20" s="486">
        <v>0</v>
      </c>
      <c r="F20" s="486">
        <v>0</v>
      </c>
      <c r="G20" s="486">
        <v>0</v>
      </c>
      <c r="H20" s="486">
        <v>0</v>
      </c>
      <c r="I20" s="486">
        <v>0</v>
      </c>
      <c r="J20" s="486">
        <v>0</v>
      </c>
      <c r="K20" s="486">
        <v>0</v>
      </c>
      <c r="L20" s="486">
        <v>0</v>
      </c>
      <c r="M20" s="486">
        <v>0</v>
      </c>
    </row>
    <row r="21" spans="1:13" ht="47.25" customHeight="1">
      <c r="A21" s="500"/>
      <c r="B21" s="487" t="s">
        <v>451</v>
      </c>
      <c r="C21" s="490" t="s">
        <v>341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6">
        <v>0</v>
      </c>
    </row>
    <row r="22" spans="1:13" ht="47.25" customHeight="1">
      <c r="A22" s="500"/>
      <c r="B22" s="487" t="s">
        <v>452</v>
      </c>
      <c r="C22" s="490" t="s">
        <v>341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</row>
    <row r="23" spans="1:13" ht="47.25" customHeight="1">
      <c r="A23" s="500"/>
      <c r="B23" s="487" t="s">
        <v>453</v>
      </c>
      <c r="C23" s="490" t="s">
        <v>341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</row>
    <row r="24" spans="1:13" ht="47.25" customHeight="1">
      <c r="A24" s="500"/>
      <c r="B24" s="487" t="s">
        <v>454</v>
      </c>
      <c r="C24" s="490" t="s">
        <v>341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</row>
    <row r="25" spans="1:13" ht="47.25" customHeight="1">
      <c r="A25" s="500"/>
      <c r="B25" s="487" t="s">
        <v>455</v>
      </c>
      <c r="C25" s="490" t="s">
        <v>341</v>
      </c>
      <c r="D25" s="486">
        <v>0</v>
      </c>
      <c r="E25" s="486">
        <v>0</v>
      </c>
      <c r="F25" s="486">
        <v>0</v>
      </c>
      <c r="G25" s="486">
        <v>0</v>
      </c>
      <c r="H25" s="486">
        <v>0</v>
      </c>
      <c r="I25" s="486">
        <v>0</v>
      </c>
      <c r="J25" s="486">
        <v>0</v>
      </c>
      <c r="K25" s="486">
        <v>0</v>
      </c>
      <c r="L25" s="486">
        <v>0</v>
      </c>
      <c r="M25" s="486">
        <v>0</v>
      </c>
    </row>
    <row r="26" spans="1:13" ht="47.25" customHeight="1">
      <c r="A26" s="500"/>
      <c r="B26" s="487" t="s">
        <v>456</v>
      </c>
      <c r="C26" s="490" t="s">
        <v>341</v>
      </c>
      <c r="D26" s="486">
        <v>0</v>
      </c>
      <c r="E26" s="486">
        <v>0</v>
      </c>
      <c r="F26" s="486">
        <v>0</v>
      </c>
      <c r="G26" s="486">
        <v>0</v>
      </c>
      <c r="H26" s="486">
        <v>0</v>
      </c>
      <c r="I26" s="486">
        <v>0</v>
      </c>
      <c r="J26" s="486">
        <v>0</v>
      </c>
      <c r="K26" s="486">
        <v>0</v>
      </c>
      <c r="L26" s="486">
        <v>0</v>
      </c>
      <c r="M26" s="486">
        <v>0</v>
      </c>
    </row>
    <row r="27" spans="1:13" ht="47.25" customHeight="1">
      <c r="A27" s="500"/>
      <c r="B27" s="487" t="s">
        <v>457</v>
      </c>
      <c r="C27" s="490" t="s">
        <v>341</v>
      </c>
      <c r="D27" s="486">
        <v>0</v>
      </c>
      <c r="E27" s="486">
        <v>0</v>
      </c>
      <c r="F27" s="486">
        <v>0</v>
      </c>
      <c r="G27" s="486">
        <v>0</v>
      </c>
      <c r="H27" s="486">
        <v>0</v>
      </c>
      <c r="I27" s="486">
        <v>0</v>
      </c>
      <c r="J27" s="486">
        <v>0</v>
      </c>
      <c r="K27" s="486">
        <v>0</v>
      </c>
      <c r="L27" s="486">
        <v>0</v>
      </c>
      <c r="M27" s="486">
        <v>0</v>
      </c>
    </row>
    <row r="28" spans="1:13" ht="47.25" customHeight="1">
      <c r="A28" s="500"/>
      <c r="B28" s="487" t="s">
        <v>458</v>
      </c>
      <c r="C28" s="490" t="s">
        <v>341</v>
      </c>
      <c r="D28" s="486">
        <v>0</v>
      </c>
      <c r="E28" s="486">
        <v>0</v>
      </c>
      <c r="F28" s="486">
        <v>0</v>
      </c>
      <c r="G28" s="486">
        <v>0</v>
      </c>
      <c r="H28" s="486">
        <v>0</v>
      </c>
      <c r="I28" s="486">
        <v>0</v>
      </c>
      <c r="J28" s="486">
        <v>0</v>
      </c>
      <c r="K28" s="486">
        <v>0</v>
      </c>
      <c r="L28" s="486">
        <v>0</v>
      </c>
      <c r="M28" s="486">
        <v>0</v>
      </c>
    </row>
    <row r="29" spans="1:13" ht="47.25" customHeight="1">
      <c r="A29" s="500"/>
      <c r="B29" s="487" t="s">
        <v>459</v>
      </c>
      <c r="C29" s="490" t="s">
        <v>341</v>
      </c>
      <c r="D29" s="486">
        <v>0</v>
      </c>
      <c r="E29" s="486">
        <v>0</v>
      </c>
      <c r="F29" s="486"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6">
        <v>0</v>
      </c>
    </row>
    <row r="30" spans="1:13" ht="47.25" customHeight="1">
      <c r="A30" s="500"/>
      <c r="B30" s="487" t="s">
        <v>460</v>
      </c>
      <c r="C30" s="490" t="s">
        <v>341</v>
      </c>
      <c r="D30" s="486">
        <v>0</v>
      </c>
      <c r="E30" s="486">
        <v>0</v>
      </c>
      <c r="F30" s="486">
        <v>0</v>
      </c>
      <c r="G30" s="486">
        <v>0</v>
      </c>
      <c r="H30" s="486">
        <v>0</v>
      </c>
      <c r="I30" s="486">
        <v>0</v>
      </c>
      <c r="J30" s="486">
        <v>0</v>
      </c>
      <c r="K30" s="486">
        <v>0</v>
      </c>
      <c r="L30" s="486">
        <v>0</v>
      </c>
      <c r="M30" s="486">
        <v>0</v>
      </c>
    </row>
    <row r="31" spans="1:13" ht="47.25" customHeight="1">
      <c r="A31" s="500"/>
      <c r="B31" s="487" t="s">
        <v>461</v>
      </c>
      <c r="C31" s="490" t="s">
        <v>341</v>
      </c>
      <c r="D31" s="486">
        <v>0</v>
      </c>
      <c r="E31" s="486">
        <v>0</v>
      </c>
      <c r="F31" s="486">
        <v>0</v>
      </c>
      <c r="G31" s="486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  <c r="M31" s="486">
        <v>0</v>
      </c>
    </row>
    <row r="32" spans="1:13" ht="47.25" customHeight="1">
      <c r="A32" s="500"/>
      <c r="B32" s="487" t="s">
        <v>462</v>
      </c>
      <c r="C32" s="490" t="s">
        <v>341</v>
      </c>
      <c r="D32" s="486">
        <v>0</v>
      </c>
      <c r="E32" s="486">
        <v>0</v>
      </c>
      <c r="F32" s="486">
        <v>0</v>
      </c>
      <c r="G32" s="486">
        <v>0</v>
      </c>
      <c r="H32" s="486">
        <v>0</v>
      </c>
      <c r="I32" s="486">
        <v>0</v>
      </c>
      <c r="J32" s="486">
        <v>0</v>
      </c>
      <c r="K32" s="486">
        <v>0</v>
      </c>
      <c r="L32" s="486">
        <v>0</v>
      </c>
      <c r="M32" s="486">
        <v>0</v>
      </c>
    </row>
    <row r="33" spans="1:13" ht="47.25" customHeight="1">
      <c r="A33" s="500"/>
      <c r="B33" s="487" t="s">
        <v>463</v>
      </c>
      <c r="C33" s="490" t="s">
        <v>341</v>
      </c>
      <c r="D33" s="486">
        <v>0</v>
      </c>
      <c r="E33" s="486">
        <v>0</v>
      </c>
      <c r="F33" s="486">
        <v>0</v>
      </c>
      <c r="G33" s="486">
        <v>0</v>
      </c>
      <c r="H33" s="486">
        <v>0</v>
      </c>
      <c r="I33" s="486">
        <v>0</v>
      </c>
      <c r="J33" s="486">
        <v>0</v>
      </c>
      <c r="K33" s="486">
        <v>0</v>
      </c>
      <c r="L33" s="486">
        <v>0</v>
      </c>
      <c r="M33" s="486">
        <v>0</v>
      </c>
    </row>
    <row r="34" spans="1:13" ht="47.25" customHeight="1">
      <c r="A34" s="500"/>
      <c r="B34" s="487" t="s">
        <v>464</v>
      </c>
      <c r="C34" s="490" t="s">
        <v>341</v>
      </c>
      <c r="D34" s="486">
        <v>0</v>
      </c>
      <c r="E34" s="486">
        <v>0</v>
      </c>
      <c r="F34" s="486">
        <v>0</v>
      </c>
      <c r="G34" s="486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6">
        <v>0</v>
      </c>
    </row>
    <row r="35" spans="1:13" ht="47.25" customHeight="1">
      <c r="A35" s="500"/>
      <c r="B35" s="487" t="s">
        <v>465</v>
      </c>
      <c r="C35" s="490" t="s">
        <v>341</v>
      </c>
      <c r="D35" s="499">
        <v>0</v>
      </c>
      <c r="E35" s="499">
        <v>0</v>
      </c>
      <c r="F35" s="499">
        <v>0</v>
      </c>
      <c r="G35" s="499">
        <v>0</v>
      </c>
      <c r="H35" s="499">
        <v>0</v>
      </c>
      <c r="I35" s="499">
        <v>0</v>
      </c>
      <c r="J35" s="499">
        <v>0</v>
      </c>
      <c r="K35" s="499">
        <v>0</v>
      </c>
      <c r="L35" s="499">
        <v>0</v>
      </c>
      <c r="M35" s="499">
        <v>0</v>
      </c>
    </row>
    <row r="36" spans="1:13" ht="47.25" customHeight="1">
      <c r="A36" s="500"/>
      <c r="B36" s="487" t="s">
        <v>466</v>
      </c>
      <c r="C36" s="490" t="s">
        <v>341</v>
      </c>
      <c r="D36" s="499">
        <v>0</v>
      </c>
      <c r="E36" s="499">
        <v>0</v>
      </c>
      <c r="F36" s="499">
        <v>0</v>
      </c>
      <c r="G36" s="499">
        <v>0</v>
      </c>
      <c r="H36" s="499">
        <v>0</v>
      </c>
      <c r="I36" s="499">
        <v>0</v>
      </c>
      <c r="J36" s="499">
        <v>0</v>
      </c>
      <c r="K36" s="499">
        <v>0</v>
      </c>
      <c r="L36" s="499">
        <v>0</v>
      </c>
      <c r="M36" s="499">
        <v>0</v>
      </c>
    </row>
    <row r="37" spans="1:13" ht="47.25" customHeight="1">
      <c r="A37" s="500"/>
      <c r="B37" s="487" t="s">
        <v>467</v>
      </c>
      <c r="C37" s="490" t="s">
        <v>341</v>
      </c>
      <c r="D37" s="486">
        <v>0</v>
      </c>
      <c r="E37" s="486">
        <v>0</v>
      </c>
      <c r="F37" s="486">
        <v>0</v>
      </c>
      <c r="G37" s="486">
        <v>0</v>
      </c>
      <c r="H37" s="486">
        <v>0</v>
      </c>
      <c r="I37" s="486">
        <v>0</v>
      </c>
      <c r="J37" s="486">
        <v>0</v>
      </c>
      <c r="K37" s="486">
        <v>0</v>
      </c>
      <c r="L37" s="486">
        <v>0</v>
      </c>
      <c r="M37" s="486">
        <v>0</v>
      </c>
    </row>
    <row r="38" spans="1:13" ht="47.25" customHeight="1">
      <c r="A38" s="500"/>
      <c r="B38" s="487" t="s">
        <v>468</v>
      </c>
      <c r="C38" s="490" t="s">
        <v>341</v>
      </c>
      <c r="D38" s="486">
        <v>0</v>
      </c>
      <c r="E38" s="486">
        <v>0</v>
      </c>
      <c r="F38" s="486">
        <v>0</v>
      </c>
      <c r="G38" s="486">
        <v>0</v>
      </c>
      <c r="H38" s="486">
        <v>0</v>
      </c>
      <c r="I38" s="486">
        <v>0</v>
      </c>
      <c r="J38" s="486">
        <v>0</v>
      </c>
      <c r="K38" s="486">
        <v>0</v>
      </c>
      <c r="L38" s="486">
        <v>0</v>
      </c>
      <c r="M38" s="486">
        <v>0</v>
      </c>
    </row>
    <row r="39" spans="1:13" ht="47.25" customHeight="1">
      <c r="A39" s="500"/>
      <c r="B39" s="487" t="s">
        <v>469</v>
      </c>
      <c r="C39" s="490" t="s">
        <v>341</v>
      </c>
      <c r="D39" s="486">
        <v>0</v>
      </c>
      <c r="E39" s="486">
        <v>0</v>
      </c>
      <c r="F39" s="486">
        <v>0</v>
      </c>
      <c r="G39" s="486">
        <v>0</v>
      </c>
      <c r="H39" s="486">
        <v>0</v>
      </c>
      <c r="I39" s="486">
        <v>0</v>
      </c>
      <c r="J39" s="486">
        <v>0</v>
      </c>
      <c r="K39" s="486">
        <v>0</v>
      </c>
      <c r="L39" s="486">
        <v>0</v>
      </c>
      <c r="M39" s="486">
        <v>0</v>
      </c>
    </row>
    <row r="40" spans="1:13" ht="47.25" customHeight="1">
      <c r="A40" s="500"/>
      <c r="B40" s="487" t="s">
        <v>470</v>
      </c>
      <c r="C40" s="490" t="s">
        <v>341</v>
      </c>
      <c r="D40" s="486">
        <v>0</v>
      </c>
      <c r="E40" s="486">
        <v>0</v>
      </c>
      <c r="F40" s="486">
        <v>0</v>
      </c>
      <c r="G40" s="486">
        <v>0</v>
      </c>
      <c r="H40" s="486">
        <v>0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</row>
    <row r="41" spans="1:13" ht="47.25" customHeight="1">
      <c r="A41" s="500"/>
      <c r="B41" s="487" t="s">
        <v>471</v>
      </c>
      <c r="C41" s="490" t="s">
        <v>341</v>
      </c>
      <c r="D41" s="486">
        <v>0</v>
      </c>
      <c r="E41" s="486">
        <v>0</v>
      </c>
      <c r="F41" s="486">
        <v>0</v>
      </c>
      <c r="G41" s="486">
        <v>0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</row>
    <row r="42" spans="1:13" ht="47.25" customHeight="1">
      <c r="A42" s="500"/>
      <c r="B42" s="487" t="s">
        <v>472</v>
      </c>
      <c r="C42" s="490" t="s">
        <v>341</v>
      </c>
      <c r="D42" s="486">
        <v>0</v>
      </c>
      <c r="E42" s="486">
        <v>0</v>
      </c>
      <c r="F42" s="486">
        <v>0</v>
      </c>
      <c r="G42" s="486">
        <v>0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</row>
    <row r="43" spans="1:13" ht="47.25" customHeight="1">
      <c r="A43" s="500"/>
      <c r="B43" s="487" t="s">
        <v>473</v>
      </c>
      <c r="C43" s="490" t="s">
        <v>341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</row>
    <row r="44" spans="1:13" ht="47.25" customHeight="1">
      <c r="A44" s="500"/>
      <c r="B44" s="487" t="s">
        <v>474</v>
      </c>
      <c r="C44" s="490" t="s">
        <v>341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</row>
    <row r="45" spans="1:13" ht="47.25" customHeight="1">
      <c r="A45" s="500"/>
      <c r="B45" s="487" t="s">
        <v>475</v>
      </c>
      <c r="C45" s="490" t="s">
        <v>341</v>
      </c>
      <c r="D45" s="486">
        <v>0</v>
      </c>
      <c r="E45" s="486">
        <v>0</v>
      </c>
      <c r="F45" s="486">
        <v>0</v>
      </c>
      <c r="G45" s="486">
        <v>0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</row>
    <row r="46" spans="1:13" ht="47.25" customHeight="1">
      <c r="A46" s="500"/>
      <c r="B46" s="487" t="s">
        <v>476</v>
      </c>
      <c r="C46" s="490" t="s">
        <v>341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</row>
    <row r="47" spans="1:13" ht="47.25" customHeight="1">
      <c r="A47" s="500"/>
      <c r="B47" s="487" t="s">
        <v>477</v>
      </c>
      <c r="C47" s="490" t="s">
        <v>341</v>
      </c>
      <c r="D47" s="486">
        <v>0</v>
      </c>
      <c r="E47" s="486">
        <v>0</v>
      </c>
      <c r="F47" s="486">
        <v>0</v>
      </c>
      <c r="G47" s="486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</row>
    <row r="48" spans="1:13" ht="47.25" customHeight="1">
      <c r="A48" s="500"/>
      <c r="B48" s="487" t="s">
        <v>478</v>
      </c>
      <c r="C48" s="490" t="s">
        <v>341</v>
      </c>
      <c r="D48" s="486">
        <v>0</v>
      </c>
      <c r="E48" s="486">
        <v>0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</row>
    <row r="49" spans="1:13" ht="47.25" customHeight="1">
      <c r="A49" s="500"/>
      <c r="B49" s="487" t="s">
        <v>501</v>
      </c>
      <c r="C49" s="490" t="s">
        <v>341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</row>
    <row r="50" spans="1:13" ht="47.25" customHeight="1">
      <c r="A50" s="500"/>
      <c r="B50" s="487" t="s">
        <v>480</v>
      </c>
      <c r="C50" s="490" t="s">
        <v>341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</row>
    <row r="51" spans="1:13" ht="47.25" customHeight="1">
      <c r="A51" s="500"/>
      <c r="B51" s="495" t="s">
        <v>481</v>
      </c>
      <c r="C51" s="490" t="s">
        <v>341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</row>
    <row r="52" spans="1:13" ht="47.25" customHeight="1">
      <c r="A52" s="500"/>
      <c r="B52" s="487" t="s">
        <v>482</v>
      </c>
      <c r="C52" s="490" t="s">
        <v>341</v>
      </c>
      <c r="D52" s="486">
        <v>0</v>
      </c>
      <c r="E52" s="486">
        <v>0</v>
      </c>
      <c r="F52" s="486">
        <v>0</v>
      </c>
      <c r="G52" s="486">
        <v>0</v>
      </c>
      <c r="H52" s="486">
        <v>0</v>
      </c>
      <c r="I52" s="486">
        <v>0</v>
      </c>
      <c r="J52" s="486">
        <v>0</v>
      </c>
      <c r="K52" s="486">
        <v>0</v>
      </c>
      <c r="L52" s="486">
        <v>0</v>
      </c>
      <c r="M52" s="486">
        <v>0</v>
      </c>
    </row>
    <row r="53" spans="1:13" ht="47.25" customHeight="1">
      <c r="A53" s="500"/>
      <c r="B53" s="487" t="s">
        <v>483</v>
      </c>
      <c r="C53" s="490" t="s">
        <v>341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</row>
    <row r="54" spans="1:13" ht="47.25" customHeight="1">
      <c r="A54" s="500"/>
      <c r="B54" s="487" t="s">
        <v>502</v>
      </c>
      <c r="C54" s="490" t="s">
        <v>341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</row>
    <row r="55" spans="1:13" ht="47.25" customHeight="1">
      <c r="A55" s="500"/>
      <c r="B55" s="487" t="s">
        <v>485</v>
      </c>
      <c r="C55" s="490" t="s">
        <v>341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</row>
    <row r="56" spans="1:13" ht="47.25" customHeight="1">
      <c r="A56" s="500"/>
      <c r="B56" s="487" t="s">
        <v>509</v>
      </c>
      <c r="C56" s="490" t="s">
        <v>341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</row>
    <row r="57" spans="1:13" ht="47.25" customHeight="1">
      <c r="A57" s="500"/>
      <c r="B57" s="487" t="s">
        <v>487</v>
      </c>
      <c r="C57" s="490" t="s">
        <v>341</v>
      </c>
      <c r="D57" s="486">
        <v>0</v>
      </c>
      <c r="E57" s="486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0</v>
      </c>
    </row>
    <row r="58" spans="1:13" ht="47.25" customHeight="1">
      <c r="A58" s="500"/>
      <c r="B58" s="487" t="s">
        <v>488</v>
      </c>
      <c r="C58" s="490" t="s">
        <v>341</v>
      </c>
      <c r="D58" s="486">
        <v>0</v>
      </c>
      <c r="E58" s="486">
        <v>0</v>
      </c>
      <c r="F58" s="486">
        <v>0</v>
      </c>
      <c r="G58" s="486">
        <v>0</v>
      </c>
      <c r="H58" s="486">
        <v>0</v>
      </c>
      <c r="I58" s="486">
        <v>0</v>
      </c>
      <c r="J58" s="486">
        <v>0</v>
      </c>
      <c r="K58" s="486">
        <v>0</v>
      </c>
      <c r="L58" s="486">
        <v>0</v>
      </c>
      <c r="M58" s="486">
        <v>0</v>
      </c>
    </row>
    <row r="59" spans="1:13" ht="47.25" customHeight="1">
      <c r="A59" s="500"/>
      <c r="B59" s="487" t="s">
        <v>489</v>
      </c>
      <c r="C59" s="490" t="s">
        <v>341</v>
      </c>
      <c r="D59" s="486">
        <v>0</v>
      </c>
      <c r="E59" s="486">
        <v>0</v>
      </c>
      <c r="F59" s="486">
        <v>0</v>
      </c>
      <c r="G59" s="486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</row>
    <row r="60" spans="1:13" ht="47.25" customHeight="1">
      <c r="A60" s="500"/>
      <c r="B60" s="487" t="s">
        <v>490</v>
      </c>
      <c r="C60" s="490" t="s">
        <v>341</v>
      </c>
      <c r="D60" s="486">
        <v>0</v>
      </c>
      <c r="E60" s="486">
        <v>0</v>
      </c>
      <c r="F60" s="486">
        <v>0</v>
      </c>
      <c r="G60" s="486">
        <v>0</v>
      </c>
      <c r="H60" s="486">
        <v>0</v>
      </c>
      <c r="I60" s="486">
        <v>0</v>
      </c>
      <c r="J60" s="486">
        <v>0</v>
      </c>
      <c r="K60" s="486">
        <v>0</v>
      </c>
      <c r="L60" s="486">
        <v>0</v>
      </c>
      <c r="M60" s="486">
        <v>0</v>
      </c>
    </row>
    <row r="61" spans="1:13" ht="47.25" customHeight="1">
      <c r="A61" s="500"/>
      <c r="B61" s="487" t="s">
        <v>491</v>
      </c>
      <c r="C61" s="490" t="s">
        <v>341</v>
      </c>
      <c r="D61" s="486">
        <v>0</v>
      </c>
      <c r="E61" s="486">
        <v>0</v>
      </c>
      <c r="F61" s="486">
        <v>0</v>
      </c>
      <c r="G61" s="486">
        <v>0</v>
      </c>
      <c r="H61" s="486">
        <v>0</v>
      </c>
      <c r="I61" s="486">
        <v>0</v>
      </c>
      <c r="J61" s="486">
        <v>0</v>
      </c>
      <c r="K61" s="486">
        <v>0</v>
      </c>
      <c r="L61" s="486">
        <v>0</v>
      </c>
      <c r="M61" s="486">
        <v>0</v>
      </c>
    </row>
    <row r="62" spans="1:13" ht="47.25" customHeight="1">
      <c r="A62" s="500"/>
      <c r="B62" s="487" t="s">
        <v>492</v>
      </c>
      <c r="C62" s="490" t="s">
        <v>341</v>
      </c>
      <c r="D62" s="486">
        <v>0</v>
      </c>
      <c r="E62" s="486">
        <v>0</v>
      </c>
      <c r="F62" s="486">
        <v>0</v>
      </c>
      <c r="G62" s="486">
        <v>0</v>
      </c>
      <c r="H62" s="486">
        <v>0</v>
      </c>
      <c r="I62" s="486">
        <v>0</v>
      </c>
      <c r="J62" s="486">
        <v>0</v>
      </c>
      <c r="K62" s="486">
        <v>0</v>
      </c>
      <c r="L62" s="486">
        <v>0</v>
      </c>
      <c r="M62" s="486">
        <v>0</v>
      </c>
    </row>
    <row r="63" spans="1:13" ht="47.25" customHeight="1">
      <c r="A63" s="500"/>
      <c r="B63" s="487" t="s">
        <v>493</v>
      </c>
      <c r="C63" s="490" t="s">
        <v>341</v>
      </c>
      <c r="D63" s="486">
        <v>0</v>
      </c>
      <c r="E63" s="486">
        <v>0</v>
      </c>
      <c r="F63" s="486">
        <v>0</v>
      </c>
      <c r="G63" s="486">
        <v>0</v>
      </c>
      <c r="H63" s="486">
        <v>0</v>
      </c>
      <c r="I63" s="486">
        <v>0</v>
      </c>
      <c r="J63" s="486">
        <v>0</v>
      </c>
      <c r="K63" s="486">
        <v>0</v>
      </c>
      <c r="L63" s="486">
        <v>0</v>
      </c>
      <c r="M63" s="486">
        <v>0</v>
      </c>
    </row>
    <row r="64" spans="1:13" ht="47.25" customHeight="1">
      <c r="A64" s="500"/>
      <c r="B64" s="487" t="s">
        <v>494</v>
      </c>
      <c r="C64" s="490" t="s">
        <v>341</v>
      </c>
      <c r="D64" s="486">
        <v>0</v>
      </c>
      <c r="E64" s="486">
        <v>0</v>
      </c>
      <c r="F64" s="486">
        <v>0</v>
      </c>
      <c r="G64" s="486">
        <v>0</v>
      </c>
      <c r="H64" s="486">
        <v>0</v>
      </c>
      <c r="I64" s="486">
        <v>0</v>
      </c>
      <c r="J64" s="486">
        <v>0</v>
      </c>
      <c r="K64" s="486">
        <v>0</v>
      </c>
      <c r="L64" s="486">
        <v>0</v>
      </c>
      <c r="M64" s="486">
        <v>0</v>
      </c>
    </row>
    <row r="65" spans="1:13" ht="47.25" customHeight="1">
      <c r="A65" s="500"/>
      <c r="B65" s="487" t="s">
        <v>495</v>
      </c>
      <c r="C65" s="490" t="s">
        <v>341</v>
      </c>
      <c r="D65" s="486">
        <v>0</v>
      </c>
      <c r="E65" s="486">
        <v>0</v>
      </c>
      <c r="F65" s="486">
        <v>0</v>
      </c>
      <c r="G65" s="486">
        <v>0</v>
      </c>
      <c r="H65" s="486">
        <v>0</v>
      </c>
      <c r="I65" s="486">
        <v>0</v>
      </c>
      <c r="J65" s="486">
        <v>0</v>
      </c>
      <c r="K65" s="486">
        <v>0</v>
      </c>
      <c r="L65" s="486">
        <v>0</v>
      </c>
      <c r="M65" s="486">
        <v>0</v>
      </c>
    </row>
    <row r="66" spans="1:13" ht="47.25" customHeight="1">
      <c r="A66" s="500"/>
      <c r="B66" s="487" t="s">
        <v>496</v>
      </c>
      <c r="C66" s="490" t="s">
        <v>341</v>
      </c>
      <c r="D66" s="486">
        <v>0</v>
      </c>
      <c r="E66" s="486">
        <v>0</v>
      </c>
      <c r="F66" s="486">
        <v>0</v>
      </c>
      <c r="G66" s="486">
        <v>0</v>
      </c>
      <c r="H66" s="486">
        <v>0</v>
      </c>
      <c r="I66" s="486">
        <v>0</v>
      </c>
      <c r="J66" s="486">
        <v>0</v>
      </c>
      <c r="K66" s="486">
        <v>0</v>
      </c>
      <c r="L66" s="486">
        <v>0</v>
      </c>
      <c r="M66" s="486">
        <v>0</v>
      </c>
    </row>
    <row r="67" spans="1:13" ht="47.25" customHeight="1">
      <c r="A67" s="500"/>
      <c r="B67" s="487" t="s">
        <v>497</v>
      </c>
      <c r="C67" s="490" t="s">
        <v>341</v>
      </c>
      <c r="D67" s="486">
        <v>0</v>
      </c>
      <c r="E67" s="486">
        <v>0</v>
      </c>
      <c r="F67" s="486">
        <v>0</v>
      </c>
      <c r="G67" s="486">
        <v>0</v>
      </c>
      <c r="H67" s="486">
        <v>0</v>
      </c>
      <c r="I67" s="486">
        <v>0</v>
      </c>
      <c r="J67" s="486">
        <v>0</v>
      </c>
      <c r="K67" s="486">
        <v>0</v>
      </c>
      <c r="L67" s="486">
        <v>0</v>
      </c>
      <c r="M67" s="486">
        <v>0</v>
      </c>
    </row>
    <row r="68" spans="1:13" ht="47.25" customHeight="1">
      <c r="A68" s="500"/>
      <c r="B68" s="487" t="s">
        <v>498</v>
      </c>
      <c r="C68" s="490" t="s">
        <v>341</v>
      </c>
      <c r="D68" s="486">
        <v>0</v>
      </c>
      <c r="E68" s="486">
        <v>0</v>
      </c>
      <c r="F68" s="486">
        <v>0</v>
      </c>
      <c r="G68" s="486">
        <v>0</v>
      </c>
      <c r="H68" s="486">
        <v>0</v>
      </c>
      <c r="I68" s="486">
        <v>0</v>
      </c>
      <c r="J68" s="486">
        <v>0</v>
      </c>
      <c r="K68" s="486">
        <v>0</v>
      </c>
      <c r="L68" s="486">
        <v>0</v>
      </c>
      <c r="M68" s="486">
        <v>0</v>
      </c>
    </row>
    <row r="69" spans="1:13" ht="47.25" customHeight="1">
      <c r="A69" s="500"/>
      <c r="B69" s="487" t="s">
        <v>499</v>
      </c>
      <c r="C69" s="490" t="s">
        <v>341</v>
      </c>
      <c r="D69" s="486">
        <v>0</v>
      </c>
      <c r="E69" s="486">
        <v>0</v>
      </c>
      <c r="F69" s="486">
        <v>0</v>
      </c>
      <c r="G69" s="486">
        <v>0</v>
      </c>
      <c r="H69" s="486">
        <v>0</v>
      </c>
      <c r="I69" s="486">
        <v>0</v>
      </c>
      <c r="J69" s="486">
        <v>0</v>
      </c>
      <c r="K69" s="486">
        <v>0</v>
      </c>
      <c r="L69" s="486">
        <v>0</v>
      </c>
      <c r="M69" s="486">
        <v>0</v>
      </c>
    </row>
  </sheetData>
  <mergeCells count="7">
    <mergeCell ref="A1:M1"/>
    <mergeCell ref="A2:M2"/>
    <mergeCell ref="A3:M3"/>
    <mergeCell ref="A4:A5"/>
    <mergeCell ref="B4:B5"/>
    <mergeCell ref="C4:C5"/>
    <mergeCell ref="D4:M4"/>
  </mergeCell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F7" sqref="F7"/>
    </sheetView>
  </sheetViews>
  <sheetFormatPr defaultRowHeight="15"/>
  <cols>
    <col min="2" max="2" width="31" customWidth="1"/>
  </cols>
  <sheetData>
    <row r="1" spans="1:13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3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3" ht="22.5" customHeight="1" thickBot="1">
      <c r="A3" s="886" t="s">
        <v>512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3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3" s="22" customFormat="1" ht="27" customHeight="1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3" s="22" customFormat="1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3" ht="55.5" customHeight="1">
      <c r="A7" s="481">
        <v>7.6</v>
      </c>
      <c r="B7" s="482" t="s">
        <v>511</v>
      </c>
      <c r="C7" s="496" t="s">
        <v>347</v>
      </c>
      <c r="D7" s="481">
        <f>SUM(D9:D70)</f>
        <v>0</v>
      </c>
      <c r="E7" s="481">
        <f t="shared" ref="E7:M7" si="0">SUM(E9:E70)</f>
        <v>9</v>
      </c>
      <c r="F7" s="481">
        <f t="shared" si="0"/>
        <v>10</v>
      </c>
      <c r="G7" s="481">
        <f t="shared" si="0"/>
        <v>15</v>
      </c>
      <c r="H7" s="481">
        <f t="shared" si="0"/>
        <v>15</v>
      </c>
      <c r="I7" s="481">
        <f t="shared" si="0"/>
        <v>50</v>
      </c>
      <c r="J7" s="481">
        <f t="shared" si="0"/>
        <v>60</v>
      </c>
      <c r="K7" s="481">
        <f t="shared" si="0"/>
        <v>70</v>
      </c>
      <c r="L7" s="481">
        <f t="shared" si="0"/>
        <v>90</v>
      </c>
      <c r="M7" s="481">
        <f t="shared" si="0"/>
        <v>100</v>
      </c>
    </row>
    <row r="8" spans="1:13" ht="55.5" customHeight="1">
      <c r="A8" s="481"/>
      <c r="B8" s="482" t="s">
        <v>436</v>
      </c>
      <c r="C8" s="496"/>
      <c r="D8" s="481">
        <v>0</v>
      </c>
      <c r="E8" s="481">
        <v>9</v>
      </c>
      <c r="F8" s="481">
        <v>10</v>
      </c>
      <c r="G8" s="481">
        <v>15</v>
      </c>
      <c r="H8" s="481">
        <v>15</v>
      </c>
      <c r="I8" s="481">
        <v>50</v>
      </c>
      <c r="J8" s="481">
        <v>60</v>
      </c>
      <c r="K8" s="481">
        <v>70</v>
      </c>
      <c r="L8" s="481">
        <v>90</v>
      </c>
      <c r="M8" s="481">
        <v>100</v>
      </c>
    </row>
    <row r="9" spans="1:13" ht="55.5" customHeight="1">
      <c r="A9" s="500"/>
      <c r="B9" s="487" t="s">
        <v>438</v>
      </c>
      <c r="C9" s="490" t="s">
        <v>347</v>
      </c>
      <c r="D9" s="486">
        <v>0</v>
      </c>
      <c r="E9" s="486">
        <v>0</v>
      </c>
      <c r="F9" s="486">
        <v>0</v>
      </c>
      <c r="G9" s="486">
        <v>0</v>
      </c>
      <c r="H9" s="486">
        <v>0</v>
      </c>
      <c r="I9" s="486">
        <v>5</v>
      </c>
      <c r="J9" s="486">
        <v>1</v>
      </c>
      <c r="K9" s="486">
        <v>1</v>
      </c>
      <c r="L9" s="486">
        <v>2</v>
      </c>
      <c r="M9" s="486">
        <v>3</v>
      </c>
    </row>
    <row r="10" spans="1:13" ht="55.5" customHeight="1">
      <c r="A10" s="500"/>
      <c r="B10" s="487" t="s">
        <v>439</v>
      </c>
      <c r="C10" s="490" t="s">
        <v>347</v>
      </c>
      <c r="D10" s="486">
        <v>0</v>
      </c>
      <c r="E10" s="486">
        <v>0</v>
      </c>
      <c r="F10" s="486">
        <v>0</v>
      </c>
      <c r="G10" s="486">
        <v>0</v>
      </c>
      <c r="H10" s="486">
        <v>0</v>
      </c>
      <c r="I10" s="486">
        <v>0</v>
      </c>
      <c r="J10" s="486">
        <v>0</v>
      </c>
      <c r="K10" s="486">
        <v>0</v>
      </c>
      <c r="L10" s="486">
        <v>0</v>
      </c>
      <c r="M10" s="486">
        <v>0</v>
      </c>
    </row>
    <row r="11" spans="1:13" ht="55.5" customHeight="1">
      <c r="A11" s="500"/>
      <c r="B11" s="487" t="s">
        <v>440</v>
      </c>
      <c r="C11" s="490" t="s">
        <v>347</v>
      </c>
      <c r="D11" s="486">
        <v>0</v>
      </c>
      <c r="E11" s="486">
        <v>0</v>
      </c>
      <c r="F11" s="486">
        <v>0</v>
      </c>
      <c r="G11" s="486">
        <v>0</v>
      </c>
      <c r="H11" s="486">
        <v>0</v>
      </c>
      <c r="I11" s="486">
        <v>0</v>
      </c>
      <c r="J11" s="486">
        <v>0</v>
      </c>
      <c r="K11" s="486">
        <v>0</v>
      </c>
      <c r="L11" s="486">
        <v>0</v>
      </c>
      <c r="M11" s="486">
        <v>0</v>
      </c>
    </row>
    <row r="12" spans="1:13" ht="55.5" customHeight="1">
      <c r="A12" s="500"/>
      <c r="B12" s="487" t="s">
        <v>441</v>
      </c>
      <c r="C12" s="490" t="s">
        <v>347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</row>
    <row r="13" spans="1:13" ht="55.5" customHeight="1">
      <c r="A13" s="500"/>
      <c r="B13" s="487" t="s">
        <v>442</v>
      </c>
      <c r="C13" s="490" t="s">
        <v>347</v>
      </c>
      <c r="D13" s="486">
        <v>0</v>
      </c>
      <c r="E13" s="486">
        <v>1</v>
      </c>
      <c r="F13" s="486">
        <v>2</v>
      </c>
      <c r="G13" s="486">
        <v>2</v>
      </c>
      <c r="H13" s="486">
        <v>2</v>
      </c>
      <c r="I13" s="486">
        <v>11</v>
      </c>
      <c r="J13" s="486">
        <v>15</v>
      </c>
      <c r="K13" s="486">
        <v>17</v>
      </c>
      <c r="L13" s="486">
        <v>20</v>
      </c>
      <c r="M13" s="486">
        <v>25</v>
      </c>
    </row>
    <row r="14" spans="1:13" ht="55.5" customHeight="1">
      <c r="A14" s="500"/>
      <c r="B14" s="487" t="s">
        <v>443</v>
      </c>
      <c r="C14" s="490" t="s">
        <v>347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8</v>
      </c>
      <c r="J14" s="486">
        <v>3</v>
      </c>
      <c r="K14" s="486">
        <v>1</v>
      </c>
      <c r="L14" s="486">
        <v>3</v>
      </c>
      <c r="M14" s="486">
        <v>5</v>
      </c>
    </row>
    <row r="15" spans="1:13" ht="55.5" customHeight="1">
      <c r="A15" s="500"/>
      <c r="B15" s="487" t="s">
        <v>444</v>
      </c>
      <c r="C15" s="490" t="s">
        <v>347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</row>
    <row r="16" spans="1:13" ht="55.5" customHeight="1">
      <c r="A16" s="500"/>
      <c r="B16" s="487" t="s">
        <v>445</v>
      </c>
      <c r="C16" s="490" t="s">
        <v>347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</row>
    <row r="17" spans="1:13" ht="55.5" customHeight="1">
      <c r="A17" s="500"/>
      <c r="B17" s="487" t="s">
        <v>446</v>
      </c>
      <c r="C17" s="490" t="s">
        <v>347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</row>
    <row r="18" spans="1:13" ht="55.5" customHeight="1">
      <c r="A18" s="500"/>
      <c r="B18" s="487" t="s">
        <v>447</v>
      </c>
      <c r="C18" s="490" t="s">
        <v>347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</row>
    <row r="19" spans="1:13" ht="55.5" customHeight="1">
      <c r="A19" s="500"/>
      <c r="B19" s="487" t="s">
        <v>448</v>
      </c>
      <c r="C19" s="490" t="s">
        <v>347</v>
      </c>
      <c r="D19" s="486">
        <v>0</v>
      </c>
      <c r="E19" s="486">
        <v>0</v>
      </c>
      <c r="F19" s="486">
        <v>0</v>
      </c>
      <c r="G19" s="486">
        <v>0</v>
      </c>
      <c r="H19" s="486">
        <v>0</v>
      </c>
      <c r="I19" s="486">
        <v>2</v>
      </c>
      <c r="J19" s="486">
        <v>0</v>
      </c>
      <c r="K19" s="486">
        <v>1</v>
      </c>
      <c r="L19" s="486">
        <v>2</v>
      </c>
      <c r="M19" s="486">
        <v>3</v>
      </c>
    </row>
    <row r="20" spans="1:13" ht="55.5" customHeight="1">
      <c r="A20" s="500"/>
      <c r="B20" s="487" t="s">
        <v>449</v>
      </c>
      <c r="C20" s="490" t="s">
        <v>347</v>
      </c>
      <c r="D20" s="486">
        <v>0</v>
      </c>
      <c r="E20" s="486">
        <v>0</v>
      </c>
      <c r="F20" s="486">
        <v>0</v>
      </c>
      <c r="G20" s="486">
        <v>0</v>
      </c>
      <c r="H20" s="486">
        <v>0</v>
      </c>
      <c r="I20" s="486">
        <v>0</v>
      </c>
      <c r="J20" s="486">
        <v>0</v>
      </c>
      <c r="K20" s="486">
        <v>0</v>
      </c>
      <c r="L20" s="486">
        <v>0</v>
      </c>
      <c r="M20" s="486">
        <v>0</v>
      </c>
    </row>
    <row r="21" spans="1:13" ht="55.5" customHeight="1">
      <c r="A21" s="500"/>
      <c r="B21" s="487" t="s">
        <v>450</v>
      </c>
      <c r="C21" s="490" t="s">
        <v>347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6">
        <v>0</v>
      </c>
    </row>
    <row r="22" spans="1:13" ht="55.5" customHeight="1">
      <c r="A22" s="500"/>
      <c r="B22" s="487" t="s">
        <v>451</v>
      </c>
      <c r="C22" s="490" t="s">
        <v>347</v>
      </c>
      <c r="D22" s="486">
        <v>0</v>
      </c>
      <c r="E22" s="486">
        <v>1</v>
      </c>
      <c r="F22" s="486">
        <v>0</v>
      </c>
      <c r="G22" s="486">
        <v>0</v>
      </c>
      <c r="H22" s="486">
        <v>0</v>
      </c>
      <c r="I22" s="486">
        <v>8</v>
      </c>
      <c r="J22" s="486">
        <v>10</v>
      </c>
      <c r="K22" s="486">
        <v>15</v>
      </c>
      <c r="L22" s="486">
        <v>20</v>
      </c>
      <c r="M22" s="486">
        <v>25</v>
      </c>
    </row>
    <row r="23" spans="1:13" ht="55.5" customHeight="1">
      <c r="A23" s="500"/>
      <c r="B23" s="487" t="s">
        <v>452</v>
      </c>
      <c r="C23" s="490" t="s">
        <v>347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</row>
    <row r="24" spans="1:13" ht="55.5" customHeight="1">
      <c r="A24" s="500"/>
      <c r="B24" s="487" t="s">
        <v>453</v>
      </c>
      <c r="C24" s="490" t="s">
        <v>347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</row>
    <row r="25" spans="1:13" ht="55.5" customHeight="1">
      <c r="A25" s="500"/>
      <c r="B25" s="487" t="s">
        <v>454</v>
      </c>
      <c r="C25" s="490" t="s">
        <v>347</v>
      </c>
      <c r="D25" s="486">
        <v>0</v>
      </c>
      <c r="E25" s="486">
        <v>0</v>
      </c>
      <c r="F25" s="486">
        <v>0</v>
      </c>
      <c r="G25" s="486">
        <v>0</v>
      </c>
      <c r="H25" s="486">
        <v>0</v>
      </c>
      <c r="I25" s="486">
        <v>0</v>
      </c>
      <c r="J25" s="486">
        <v>0</v>
      </c>
      <c r="K25" s="486">
        <v>0</v>
      </c>
      <c r="L25" s="486">
        <v>0</v>
      </c>
      <c r="M25" s="486">
        <v>0</v>
      </c>
    </row>
    <row r="26" spans="1:13" ht="55.5" customHeight="1">
      <c r="A26" s="500"/>
      <c r="B26" s="487" t="s">
        <v>455</v>
      </c>
      <c r="C26" s="490" t="s">
        <v>347</v>
      </c>
      <c r="D26" s="486">
        <v>0</v>
      </c>
      <c r="E26" s="486">
        <v>0</v>
      </c>
      <c r="F26" s="486">
        <v>0</v>
      </c>
      <c r="G26" s="486">
        <v>0</v>
      </c>
      <c r="H26" s="486">
        <v>0</v>
      </c>
      <c r="I26" s="486">
        <v>0</v>
      </c>
      <c r="J26" s="486">
        <v>0</v>
      </c>
      <c r="K26" s="486">
        <v>0</v>
      </c>
      <c r="L26" s="486">
        <v>0</v>
      </c>
      <c r="M26" s="486">
        <v>0</v>
      </c>
    </row>
    <row r="27" spans="1:13" ht="55.5" customHeight="1">
      <c r="A27" s="500"/>
      <c r="B27" s="487" t="s">
        <v>456</v>
      </c>
      <c r="C27" s="490" t="s">
        <v>347</v>
      </c>
      <c r="D27" s="486">
        <v>0</v>
      </c>
      <c r="E27" s="486">
        <v>0</v>
      </c>
      <c r="F27" s="486">
        <v>0</v>
      </c>
      <c r="G27" s="486">
        <v>0</v>
      </c>
      <c r="H27" s="486">
        <v>0</v>
      </c>
      <c r="I27" s="486">
        <v>0</v>
      </c>
      <c r="J27" s="486">
        <v>0</v>
      </c>
      <c r="K27" s="486">
        <v>0</v>
      </c>
      <c r="L27" s="486">
        <v>0</v>
      </c>
      <c r="M27" s="486">
        <v>0</v>
      </c>
    </row>
    <row r="28" spans="1:13" ht="55.5" customHeight="1">
      <c r="A28" s="500"/>
      <c r="B28" s="487" t="s">
        <v>457</v>
      </c>
      <c r="C28" s="490" t="s">
        <v>347</v>
      </c>
      <c r="D28" s="486">
        <v>0</v>
      </c>
      <c r="E28" s="486">
        <v>0</v>
      </c>
      <c r="F28" s="486">
        <v>0</v>
      </c>
      <c r="G28" s="486">
        <v>0</v>
      </c>
      <c r="H28" s="486">
        <v>0</v>
      </c>
      <c r="I28" s="486">
        <v>0</v>
      </c>
      <c r="J28" s="486">
        <v>0</v>
      </c>
      <c r="K28" s="486">
        <v>0</v>
      </c>
      <c r="L28" s="486">
        <v>0</v>
      </c>
      <c r="M28" s="486">
        <v>0</v>
      </c>
    </row>
    <row r="29" spans="1:13" ht="55.5" customHeight="1">
      <c r="A29" s="500"/>
      <c r="B29" s="487" t="s">
        <v>458</v>
      </c>
      <c r="C29" s="490" t="s">
        <v>347</v>
      </c>
      <c r="D29" s="486">
        <v>0</v>
      </c>
      <c r="E29" s="486">
        <v>0</v>
      </c>
      <c r="F29" s="486"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6">
        <v>0</v>
      </c>
    </row>
    <row r="30" spans="1:13" ht="55.5" customHeight="1">
      <c r="A30" s="500"/>
      <c r="B30" s="487" t="s">
        <v>459</v>
      </c>
      <c r="C30" s="490" t="s">
        <v>347</v>
      </c>
      <c r="D30" s="486">
        <v>0</v>
      </c>
      <c r="E30" s="486">
        <v>0</v>
      </c>
      <c r="F30" s="486">
        <v>0</v>
      </c>
      <c r="G30" s="486">
        <v>0</v>
      </c>
      <c r="H30" s="486">
        <v>0</v>
      </c>
      <c r="I30" s="486">
        <v>0</v>
      </c>
      <c r="J30" s="486">
        <v>0</v>
      </c>
      <c r="K30" s="486">
        <v>0</v>
      </c>
      <c r="L30" s="486">
        <v>0</v>
      </c>
      <c r="M30" s="486">
        <v>0</v>
      </c>
    </row>
    <row r="31" spans="1:13" ht="55.5" customHeight="1">
      <c r="A31" s="500"/>
      <c r="B31" s="487" t="s">
        <v>460</v>
      </c>
      <c r="C31" s="490" t="s">
        <v>347</v>
      </c>
      <c r="D31" s="486">
        <v>0</v>
      </c>
      <c r="E31" s="486">
        <v>0</v>
      </c>
      <c r="F31" s="486">
        <v>0</v>
      </c>
      <c r="G31" s="486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  <c r="M31" s="486">
        <v>0</v>
      </c>
    </row>
    <row r="32" spans="1:13" ht="55.5" customHeight="1">
      <c r="A32" s="500"/>
      <c r="B32" s="487" t="s">
        <v>461</v>
      </c>
      <c r="C32" s="490" t="s">
        <v>347</v>
      </c>
      <c r="D32" s="486">
        <v>0</v>
      </c>
      <c r="E32" s="486">
        <v>0</v>
      </c>
      <c r="F32" s="486">
        <v>0</v>
      </c>
      <c r="G32" s="486">
        <v>0</v>
      </c>
      <c r="H32" s="486">
        <v>0</v>
      </c>
      <c r="I32" s="486">
        <v>0</v>
      </c>
      <c r="J32" s="486">
        <v>0</v>
      </c>
      <c r="K32" s="486">
        <v>0</v>
      </c>
      <c r="L32" s="486">
        <v>0</v>
      </c>
      <c r="M32" s="486">
        <v>0</v>
      </c>
    </row>
    <row r="33" spans="1:13" ht="55.5" customHeight="1">
      <c r="A33" s="500"/>
      <c r="B33" s="487" t="s">
        <v>462</v>
      </c>
      <c r="C33" s="490" t="s">
        <v>347</v>
      </c>
      <c r="D33" s="486">
        <v>0</v>
      </c>
      <c r="E33" s="486">
        <v>0</v>
      </c>
      <c r="F33" s="486">
        <v>0</v>
      </c>
      <c r="G33" s="486">
        <v>0</v>
      </c>
      <c r="H33" s="486">
        <v>0</v>
      </c>
      <c r="I33" s="486">
        <v>0</v>
      </c>
      <c r="J33" s="486">
        <v>0</v>
      </c>
      <c r="K33" s="486">
        <v>0</v>
      </c>
      <c r="L33" s="486">
        <v>0</v>
      </c>
      <c r="M33" s="486">
        <v>0</v>
      </c>
    </row>
    <row r="34" spans="1:13" ht="55.5" customHeight="1">
      <c r="A34" s="500"/>
      <c r="B34" s="487" t="s">
        <v>463</v>
      </c>
      <c r="C34" s="490" t="s">
        <v>347</v>
      </c>
      <c r="D34" s="486">
        <v>0</v>
      </c>
      <c r="E34" s="486">
        <v>0</v>
      </c>
      <c r="F34" s="486">
        <v>0</v>
      </c>
      <c r="G34" s="486">
        <v>0</v>
      </c>
      <c r="H34" s="486">
        <v>0</v>
      </c>
      <c r="I34" s="486">
        <v>0</v>
      </c>
      <c r="J34" s="486">
        <v>2</v>
      </c>
      <c r="K34" s="486">
        <v>2</v>
      </c>
      <c r="L34" s="486">
        <v>4</v>
      </c>
      <c r="M34" s="486">
        <v>6</v>
      </c>
    </row>
    <row r="35" spans="1:13" ht="55.5" customHeight="1">
      <c r="A35" s="500"/>
      <c r="B35" s="487" t="s">
        <v>464</v>
      </c>
      <c r="C35" s="490" t="s">
        <v>347</v>
      </c>
      <c r="D35" s="486">
        <v>0</v>
      </c>
      <c r="E35" s="486">
        <v>0</v>
      </c>
      <c r="F35" s="486">
        <v>0</v>
      </c>
      <c r="G35" s="486">
        <v>0</v>
      </c>
      <c r="H35" s="486">
        <v>0</v>
      </c>
      <c r="I35" s="486">
        <v>0</v>
      </c>
      <c r="J35" s="486">
        <v>1</v>
      </c>
      <c r="K35" s="486">
        <v>2</v>
      </c>
      <c r="L35" s="486">
        <v>3</v>
      </c>
      <c r="M35" s="486">
        <v>4</v>
      </c>
    </row>
    <row r="36" spans="1:13" ht="55.5" customHeight="1">
      <c r="A36" s="500"/>
      <c r="B36" s="487" t="s">
        <v>465</v>
      </c>
      <c r="C36" s="490" t="s">
        <v>347</v>
      </c>
      <c r="D36" s="486">
        <v>0</v>
      </c>
      <c r="E36" s="499">
        <v>0</v>
      </c>
      <c r="F36" s="499">
        <v>0</v>
      </c>
      <c r="G36" s="499">
        <v>0</v>
      </c>
      <c r="H36" s="499">
        <v>0</v>
      </c>
      <c r="I36" s="499">
        <v>0</v>
      </c>
      <c r="J36" s="499">
        <v>1</v>
      </c>
      <c r="K36" s="499">
        <v>2</v>
      </c>
      <c r="L36" s="499">
        <v>4</v>
      </c>
      <c r="M36" s="499">
        <v>4</v>
      </c>
    </row>
    <row r="37" spans="1:13" ht="55.5" customHeight="1">
      <c r="A37" s="500"/>
      <c r="B37" s="487" t="s">
        <v>466</v>
      </c>
      <c r="C37" s="490" t="s">
        <v>347</v>
      </c>
      <c r="D37" s="486">
        <v>0</v>
      </c>
      <c r="E37" s="499">
        <v>0</v>
      </c>
      <c r="F37" s="499">
        <v>0</v>
      </c>
      <c r="G37" s="499">
        <v>0</v>
      </c>
      <c r="H37" s="499">
        <v>0</v>
      </c>
      <c r="I37" s="499">
        <v>0</v>
      </c>
      <c r="J37" s="499">
        <v>2</v>
      </c>
      <c r="K37" s="499">
        <v>2</v>
      </c>
      <c r="L37" s="499">
        <v>4</v>
      </c>
      <c r="M37" s="499">
        <v>3</v>
      </c>
    </row>
    <row r="38" spans="1:13" ht="55.5" customHeight="1">
      <c r="A38" s="500"/>
      <c r="B38" s="487" t="s">
        <v>467</v>
      </c>
      <c r="C38" s="490" t="s">
        <v>347</v>
      </c>
      <c r="D38" s="486">
        <v>0</v>
      </c>
      <c r="E38" s="486">
        <v>0</v>
      </c>
      <c r="F38" s="486">
        <v>0</v>
      </c>
      <c r="G38" s="486">
        <v>0</v>
      </c>
      <c r="H38" s="486">
        <v>0</v>
      </c>
      <c r="I38" s="486">
        <v>0</v>
      </c>
      <c r="J38" s="486">
        <v>1</v>
      </c>
      <c r="K38" s="486">
        <v>2</v>
      </c>
      <c r="L38" s="486">
        <v>3</v>
      </c>
      <c r="M38" s="486">
        <v>1</v>
      </c>
    </row>
    <row r="39" spans="1:13" ht="55.5" customHeight="1">
      <c r="A39" s="500"/>
      <c r="B39" s="487" t="s">
        <v>468</v>
      </c>
      <c r="C39" s="490" t="s">
        <v>347</v>
      </c>
      <c r="D39" s="486">
        <v>0</v>
      </c>
      <c r="E39" s="486">
        <v>0</v>
      </c>
      <c r="F39" s="486">
        <v>1</v>
      </c>
      <c r="G39" s="486">
        <v>1</v>
      </c>
      <c r="H39" s="486">
        <v>1</v>
      </c>
      <c r="I39" s="486">
        <v>1</v>
      </c>
      <c r="J39" s="486">
        <v>1</v>
      </c>
      <c r="K39" s="486">
        <v>2</v>
      </c>
      <c r="L39" s="486">
        <v>4</v>
      </c>
      <c r="M39" s="486">
        <v>1</v>
      </c>
    </row>
    <row r="40" spans="1:13" ht="55.5" customHeight="1">
      <c r="A40" s="500"/>
      <c r="B40" s="487" t="s">
        <v>469</v>
      </c>
      <c r="C40" s="490" t="s">
        <v>347</v>
      </c>
      <c r="D40" s="486">
        <v>0</v>
      </c>
      <c r="E40" s="486">
        <v>0</v>
      </c>
      <c r="F40" s="486">
        <v>1</v>
      </c>
      <c r="G40" s="486">
        <v>1</v>
      </c>
      <c r="H40" s="486">
        <v>1</v>
      </c>
      <c r="I40" s="486">
        <v>1</v>
      </c>
      <c r="J40" s="486">
        <v>1</v>
      </c>
      <c r="K40" s="486">
        <v>2</v>
      </c>
      <c r="L40" s="486">
        <v>1</v>
      </c>
      <c r="M40" s="486">
        <v>1</v>
      </c>
    </row>
    <row r="41" spans="1:13" ht="55.5" customHeight="1">
      <c r="A41" s="500"/>
      <c r="B41" s="487" t="s">
        <v>470</v>
      </c>
      <c r="C41" s="490" t="s">
        <v>347</v>
      </c>
      <c r="D41" s="486">
        <v>0</v>
      </c>
      <c r="E41" s="486">
        <v>0</v>
      </c>
      <c r="F41" s="486">
        <v>2</v>
      </c>
      <c r="G41" s="486">
        <v>4</v>
      </c>
      <c r="H41" s="486">
        <v>4</v>
      </c>
      <c r="I41" s="486">
        <v>8</v>
      </c>
      <c r="J41" s="486">
        <v>2</v>
      </c>
      <c r="K41" s="486">
        <v>3</v>
      </c>
      <c r="L41" s="486">
        <v>3</v>
      </c>
      <c r="M41" s="486">
        <v>5</v>
      </c>
    </row>
    <row r="42" spans="1:13" ht="55.5" customHeight="1">
      <c r="A42" s="500"/>
      <c r="B42" s="487" t="s">
        <v>471</v>
      </c>
      <c r="C42" s="490" t="s">
        <v>347</v>
      </c>
      <c r="D42" s="486">
        <v>0</v>
      </c>
      <c r="E42" s="486">
        <v>0</v>
      </c>
      <c r="F42" s="486">
        <v>1</v>
      </c>
      <c r="G42" s="486">
        <v>1</v>
      </c>
      <c r="H42" s="486">
        <v>1</v>
      </c>
      <c r="I42" s="486">
        <v>1</v>
      </c>
      <c r="J42" s="486">
        <v>1</v>
      </c>
      <c r="K42" s="486">
        <v>1</v>
      </c>
      <c r="L42" s="486">
        <v>1</v>
      </c>
      <c r="M42" s="486">
        <v>1</v>
      </c>
    </row>
    <row r="43" spans="1:13" ht="55.5" customHeight="1">
      <c r="A43" s="500"/>
      <c r="B43" s="487" t="s">
        <v>472</v>
      </c>
      <c r="C43" s="490" t="s">
        <v>347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1</v>
      </c>
      <c r="K43" s="486">
        <v>1</v>
      </c>
      <c r="L43" s="486">
        <v>1</v>
      </c>
      <c r="M43" s="486">
        <v>1</v>
      </c>
    </row>
    <row r="44" spans="1:13" ht="55.5" customHeight="1">
      <c r="A44" s="500"/>
      <c r="B44" s="487" t="s">
        <v>473</v>
      </c>
      <c r="C44" s="490" t="s">
        <v>347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1</v>
      </c>
      <c r="K44" s="486">
        <v>2</v>
      </c>
      <c r="L44" s="486">
        <v>0</v>
      </c>
      <c r="M44" s="486">
        <v>0</v>
      </c>
    </row>
    <row r="45" spans="1:13" ht="55.5" customHeight="1">
      <c r="A45" s="500"/>
      <c r="B45" s="487" t="s">
        <v>474</v>
      </c>
      <c r="C45" s="490" t="s">
        <v>347</v>
      </c>
      <c r="D45" s="486">
        <v>0</v>
      </c>
      <c r="E45" s="486">
        <v>0</v>
      </c>
      <c r="F45" s="486">
        <v>1</v>
      </c>
      <c r="G45" s="486">
        <v>1</v>
      </c>
      <c r="H45" s="486">
        <v>1</v>
      </c>
      <c r="I45" s="486">
        <v>1</v>
      </c>
      <c r="J45" s="486">
        <v>1</v>
      </c>
      <c r="K45" s="486">
        <v>1</v>
      </c>
      <c r="L45" s="486">
        <v>1</v>
      </c>
      <c r="M45" s="486">
        <v>1</v>
      </c>
    </row>
    <row r="46" spans="1:13" ht="55.5" customHeight="1">
      <c r="A46" s="500"/>
      <c r="B46" s="487" t="s">
        <v>475</v>
      </c>
      <c r="C46" s="490" t="s">
        <v>347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1</v>
      </c>
      <c r="K46" s="486">
        <v>2</v>
      </c>
      <c r="L46" s="486">
        <v>0</v>
      </c>
      <c r="M46" s="486">
        <v>0</v>
      </c>
    </row>
    <row r="47" spans="1:13" ht="55.5" customHeight="1">
      <c r="A47" s="500"/>
      <c r="B47" s="487" t="s">
        <v>476</v>
      </c>
      <c r="C47" s="490" t="s">
        <v>347</v>
      </c>
      <c r="D47" s="486">
        <v>0</v>
      </c>
      <c r="E47" s="486">
        <v>0</v>
      </c>
      <c r="F47" s="486">
        <v>0</v>
      </c>
      <c r="G47" s="486">
        <v>0</v>
      </c>
      <c r="H47" s="486">
        <v>0</v>
      </c>
      <c r="I47" s="486">
        <v>0</v>
      </c>
      <c r="J47" s="486">
        <v>1</v>
      </c>
      <c r="K47" s="486">
        <v>2</v>
      </c>
      <c r="L47" s="486">
        <v>0</v>
      </c>
      <c r="M47" s="486">
        <v>0</v>
      </c>
    </row>
    <row r="48" spans="1:13" ht="55.5" customHeight="1">
      <c r="A48" s="500"/>
      <c r="B48" s="487" t="s">
        <v>477</v>
      </c>
      <c r="C48" s="490" t="s">
        <v>347</v>
      </c>
      <c r="D48" s="486">
        <v>0</v>
      </c>
      <c r="E48" s="486">
        <v>0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</row>
    <row r="49" spans="1:13" ht="55.5" customHeight="1" thickBot="1">
      <c r="A49" s="500"/>
      <c r="B49" s="487" t="s">
        <v>478</v>
      </c>
      <c r="C49" s="490" t="s">
        <v>347</v>
      </c>
      <c r="D49" s="486">
        <v>0</v>
      </c>
      <c r="E49" s="493">
        <v>0</v>
      </c>
      <c r="F49" s="493">
        <v>0</v>
      </c>
      <c r="G49" s="493">
        <v>0</v>
      </c>
      <c r="H49" s="493">
        <v>1</v>
      </c>
      <c r="I49" s="493">
        <v>1</v>
      </c>
      <c r="J49" s="493">
        <v>2</v>
      </c>
      <c r="K49" s="493">
        <v>2</v>
      </c>
      <c r="L49" s="493">
        <v>3</v>
      </c>
      <c r="M49" s="493">
        <v>2</v>
      </c>
    </row>
    <row r="50" spans="1:13" ht="55.5" customHeight="1" thickBot="1">
      <c r="A50" s="500"/>
      <c r="B50" s="487" t="s">
        <v>501</v>
      </c>
      <c r="C50" s="490" t="s">
        <v>347</v>
      </c>
      <c r="D50" s="486">
        <v>0</v>
      </c>
      <c r="E50" s="493">
        <v>2</v>
      </c>
      <c r="F50" s="493">
        <v>1</v>
      </c>
      <c r="G50" s="493">
        <v>0</v>
      </c>
      <c r="H50" s="493">
        <v>0</v>
      </c>
      <c r="I50" s="493">
        <v>0</v>
      </c>
      <c r="J50" s="493">
        <v>1</v>
      </c>
      <c r="K50" s="493">
        <v>1</v>
      </c>
      <c r="L50" s="493">
        <v>1</v>
      </c>
      <c r="M50" s="493">
        <v>0</v>
      </c>
    </row>
    <row r="51" spans="1:13" ht="55.5" customHeight="1">
      <c r="A51" s="500"/>
      <c r="B51" s="487" t="s">
        <v>480</v>
      </c>
      <c r="C51" s="490" t="s">
        <v>347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0</v>
      </c>
      <c r="J51" s="486">
        <v>1</v>
      </c>
      <c r="K51" s="486">
        <v>1</v>
      </c>
      <c r="L51" s="486">
        <v>1</v>
      </c>
      <c r="M51" s="486">
        <v>0</v>
      </c>
    </row>
    <row r="52" spans="1:13" ht="55.5" customHeight="1">
      <c r="A52" s="500"/>
      <c r="B52" s="495" t="s">
        <v>481</v>
      </c>
      <c r="C52" s="490" t="s">
        <v>347</v>
      </c>
      <c r="D52" s="486">
        <v>0</v>
      </c>
      <c r="E52" s="486">
        <v>0</v>
      </c>
      <c r="F52" s="486">
        <v>0</v>
      </c>
      <c r="G52" s="486">
        <v>0</v>
      </c>
      <c r="H52" s="486">
        <v>0</v>
      </c>
      <c r="I52" s="486">
        <v>0</v>
      </c>
      <c r="J52" s="486">
        <v>0</v>
      </c>
      <c r="K52" s="486">
        <v>0</v>
      </c>
      <c r="L52" s="486">
        <v>0</v>
      </c>
      <c r="M52" s="486">
        <v>0</v>
      </c>
    </row>
    <row r="53" spans="1:13" ht="55.5" customHeight="1">
      <c r="A53" s="500"/>
      <c r="B53" s="487" t="s">
        <v>482</v>
      </c>
      <c r="C53" s="490" t="s">
        <v>347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</row>
    <row r="54" spans="1:13" ht="55.5" customHeight="1">
      <c r="A54" s="500"/>
      <c r="B54" s="487" t="s">
        <v>483</v>
      </c>
      <c r="C54" s="490" t="s">
        <v>347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</row>
    <row r="55" spans="1:13" ht="55.5" customHeight="1">
      <c r="A55" s="500"/>
      <c r="B55" s="487" t="s">
        <v>502</v>
      </c>
      <c r="C55" s="490" t="s">
        <v>347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</row>
    <row r="56" spans="1:13" ht="55.5" customHeight="1">
      <c r="A56" s="500"/>
      <c r="B56" s="487" t="s">
        <v>485</v>
      </c>
      <c r="C56" s="490" t="s">
        <v>347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</row>
    <row r="57" spans="1:13" ht="55.5" customHeight="1">
      <c r="A57" s="500"/>
      <c r="B57" s="487" t="s">
        <v>503</v>
      </c>
      <c r="C57" s="490" t="s">
        <v>347</v>
      </c>
      <c r="D57" s="486">
        <v>0</v>
      </c>
      <c r="E57" s="486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0</v>
      </c>
    </row>
    <row r="58" spans="1:13" ht="55.5" customHeight="1">
      <c r="A58" s="500"/>
      <c r="B58" s="487" t="s">
        <v>487</v>
      </c>
      <c r="C58" s="490" t="s">
        <v>347</v>
      </c>
      <c r="D58" s="486">
        <v>0</v>
      </c>
      <c r="E58" s="486">
        <v>0</v>
      </c>
      <c r="F58" s="486">
        <v>0</v>
      </c>
      <c r="G58" s="486">
        <v>0</v>
      </c>
      <c r="H58" s="486">
        <v>0</v>
      </c>
      <c r="I58" s="486">
        <v>0</v>
      </c>
      <c r="J58" s="486">
        <v>0</v>
      </c>
      <c r="K58" s="486">
        <v>0</v>
      </c>
      <c r="L58" s="486">
        <v>0</v>
      </c>
      <c r="M58" s="486">
        <v>0</v>
      </c>
    </row>
    <row r="59" spans="1:13" ht="55.5" customHeight="1">
      <c r="A59" s="500"/>
      <c r="B59" s="487" t="s">
        <v>488</v>
      </c>
      <c r="C59" s="490" t="s">
        <v>347</v>
      </c>
      <c r="D59" s="486">
        <v>0</v>
      </c>
      <c r="E59" s="486">
        <v>0</v>
      </c>
      <c r="F59" s="486">
        <v>0</v>
      </c>
      <c r="G59" s="486">
        <v>0</v>
      </c>
      <c r="H59" s="486">
        <v>0</v>
      </c>
      <c r="I59" s="486">
        <v>0</v>
      </c>
      <c r="J59" s="486">
        <v>2</v>
      </c>
      <c r="K59" s="486">
        <v>0</v>
      </c>
      <c r="L59" s="486">
        <v>2</v>
      </c>
      <c r="M59" s="486">
        <v>1</v>
      </c>
    </row>
    <row r="60" spans="1:13" ht="55.5" customHeight="1">
      <c r="A60" s="500"/>
      <c r="B60" s="487" t="s">
        <v>489</v>
      </c>
      <c r="C60" s="490" t="s">
        <v>347</v>
      </c>
      <c r="D60" s="486">
        <v>0</v>
      </c>
      <c r="E60" s="486">
        <v>0</v>
      </c>
      <c r="F60" s="486">
        <v>0</v>
      </c>
      <c r="G60" s="486">
        <v>0</v>
      </c>
      <c r="H60" s="486">
        <v>0</v>
      </c>
      <c r="I60" s="486">
        <v>0</v>
      </c>
      <c r="J60" s="486">
        <v>0</v>
      </c>
      <c r="K60" s="486">
        <v>0</v>
      </c>
      <c r="L60" s="486">
        <v>0</v>
      </c>
      <c r="M60" s="486">
        <v>0</v>
      </c>
    </row>
    <row r="61" spans="1:13" ht="55.5" customHeight="1">
      <c r="A61" s="500"/>
      <c r="B61" s="487" t="s">
        <v>490</v>
      </c>
      <c r="C61" s="490" t="s">
        <v>347</v>
      </c>
      <c r="D61" s="486">
        <v>0</v>
      </c>
      <c r="E61" s="486">
        <v>0</v>
      </c>
      <c r="F61" s="486">
        <v>0</v>
      </c>
      <c r="G61" s="486">
        <v>0</v>
      </c>
      <c r="H61" s="486">
        <v>0</v>
      </c>
      <c r="I61" s="486">
        <v>0</v>
      </c>
      <c r="J61" s="486">
        <v>0</v>
      </c>
      <c r="K61" s="486">
        <v>0</v>
      </c>
      <c r="L61" s="486">
        <v>0</v>
      </c>
      <c r="M61" s="486">
        <v>0</v>
      </c>
    </row>
    <row r="62" spans="1:13" ht="55.5" customHeight="1">
      <c r="A62" s="500"/>
      <c r="B62" s="487" t="s">
        <v>491</v>
      </c>
      <c r="C62" s="490" t="s">
        <v>347</v>
      </c>
      <c r="D62" s="486">
        <v>0</v>
      </c>
      <c r="E62" s="486">
        <v>0</v>
      </c>
      <c r="F62" s="486">
        <v>0</v>
      </c>
      <c r="G62" s="486">
        <v>0</v>
      </c>
      <c r="H62" s="486">
        <v>0</v>
      </c>
      <c r="I62" s="486">
        <v>0</v>
      </c>
      <c r="J62" s="486">
        <v>0</v>
      </c>
      <c r="K62" s="486">
        <v>0</v>
      </c>
      <c r="L62" s="486">
        <v>0</v>
      </c>
      <c r="M62" s="486">
        <v>0</v>
      </c>
    </row>
    <row r="63" spans="1:13" ht="55.5" customHeight="1">
      <c r="A63" s="500"/>
      <c r="B63" s="487" t="s">
        <v>492</v>
      </c>
      <c r="C63" s="490" t="s">
        <v>347</v>
      </c>
      <c r="D63" s="486">
        <v>0</v>
      </c>
      <c r="E63" s="486">
        <v>0</v>
      </c>
      <c r="F63" s="486">
        <v>0</v>
      </c>
      <c r="G63" s="486">
        <v>0</v>
      </c>
      <c r="H63" s="486">
        <v>0</v>
      </c>
      <c r="I63" s="486">
        <v>0</v>
      </c>
      <c r="J63" s="486">
        <v>0</v>
      </c>
      <c r="K63" s="486">
        <v>0</v>
      </c>
      <c r="L63" s="486">
        <v>0</v>
      </c>
      <c r="M63" s="486">
        <v>0</v>
      </c>
    </row>
    <row r="64" spans="1:13" ht="55.5" customHeight="1">
      <c r="A64" s="500"/>
      <c r="B64" s="487" t="s">
        <v>493</v>
      </c>
      <c r="C64" s="490" t="s">
        <v>347</v>
      </c>
      <c r="D64" s="486">
        <v>0</v>
      </c>
      <c r="E64" s="486">
        <v>0</v>
      </c>
      <c r="F64" s="486">
        <v>0</v>
      </c>
      <c r="G64" s="486">
        <v>0</v>
      </c>
      <c r="H64" s="486">
        <v>0</v>
      </c>
      <c r="I64" s="486">
        <v>0</v>
      </c>
      <c r="J64" s="486">
        <v>3</v>
      </c>
      <c r="K64" s="486">
        <v>1</v>
      </c>
      <c r="L64" s="486">
        <v>3</v>
      </c>
      <c r="M64" s="486">
        <v>2</v>
      </c>
    </row>
    <row r="65" spans="1:13" ht="55.5" customHeight="1">
      <c r="A65" s="500"/>
      <c r="B65" s="487" t="s">
        <v>494</v>
      </c>
      <c r="C65" s="490" t="s">
        <v>347</v>
      </c>
      <c r="D65" s="486">
        <v>0</v>
      </c>
      <c r="E65" s="486">
        <v>0</v>
      </c>
      <c r="F65" s="486">
        <v>0</v>
      </c>
      <c r="G65" s="486">
        <v>0</v>
      </c>
      <c r="H65" s="486">
        <v>0</v>
      </c>
      <c r="I65" s="486">
        <v>0</v>
      </c>
      <c r="J65" s="486">
        <v>0</v>
      </c>
      <c r="K65" s="486">
        <v>0</v>
      </c>
      <c r="L65" s="486">
        <v>0</v>
      </c>
      <c r="M65" s="486">
        <v>0</v>
      </c>
    </row>
    <row r="66" spans="1:13" ht="55.5" customHeight="1">
      <c r="A66" s="500"/>
      <c r="B66" s="487" t="s">
        <v>495</v>
      </c>
      <c r="C66" s="490" t="s">
        <v>347</v>
      </c>
      <c r="D66" s="486">
        <v>0</v>
      </c>
      <c r="E66" s="486">
        <v>0</v>
      </c>
      <c r="F66" s="486">
        <v>0</v>
      </c>
      <c r="G66" s="486">
        <v>0</v>
      </c>
      <c r="H66" s="486">
        <v>0</v>
      </c>
      <c r="I66" s="486">
        <v>0</v>
      </c>
      <c r="J66" s="486">
        <v>1</v>
      </c>
      <c r="K66" s="486">
        <v>0</v>
      </c>
      <c r="L66" s="486">
        <v>0</v>
      </c>
      <c r="M66" s="486">
        <v>1</v>
      </c>
    </row>
    <row r="67" spans="1:13" ht="55.5" customHeight="1">
      <c r="A67" s="500"/>
      <c r="B67" s="487" t="s">
        <v>496</v>
      </c>
      <c r="C67" s="490" t="s">
        <v>347</v>
      </c>
      <c r="D67" s="486">
        <v>0</v>
      </c>
      <c r="E67" s="486">
        <v>0</v>
      </c>
      <c r="F67" s="486">
        <v>0</v>
      </c>
      <c r="G67" s="486">
        <v>0</v>
      </c>
      <c r="H67" s="486">
        <v>0</v>
      </c>
      <c r="I67" s="486">
        <v>0</v>
      </c>
      <c r="J67" s="486">
        <v>1</v>
      </c>
      <c r="K67" s="486">
        <v>0</v>
      </c>
      <c r="L67" s="486">
        <v>1</v>
      </c>
      <c r="M67" s="486">
        <v>1</v>
      </c>
    </row>
    <row r="68" spans="1:13" ht="55.5" customHeight="1" thickBot="1">
      <c r="A68" s="500"/>
      <c r="B68" s="487" t="s">
        <v>497</v>
      </c>
      <c r="C68" s="490" t="s">
        <v>347</v>
      </c>
      <c r="D68" s="486">
        <v>0</v>
      </c>
      <c r="E68" s="493">
        <v>5</v>
      </c>
      <c r="F68" s="493">
        <v>1</v>
      </c>
      <c r="G68" s="493">
        <v>5</v>
      </c>
      <c r="H68" s="493">
        <v>4</v>
      </c>
      <c r="I68" s="493">
        <v>3</v>
      </c>
      <c r="J68" s="493">
        <v>2</v>
      </c>
      <c r="K68" s="493">
        <v>4</v>
      </c>
      <c r="L68" s="493">
        <v>2</v>
      </c>
      <c r="M68" s="493">
        <v>3</v>
      </c>
    </row>
    <row r="69" spans="1:13" ht="55.5" customHeight="1">
      <c r="A69" s="500"/>
      <c r="B69" s="487" t="s">
        <v>498</v>
      </c>
      <c r="C69" s="490" t="s">
        <v>347</v>
      </c>
      <c r="D69" s="486">
        <v>0</v>
      </c>
      <c r="E69" s="486">
        <v>0</v>
      </c>
      <c r="F69" s="486">
        <v>0</v>
      </c>
      <c r="G69" s="486">
        <v>0</v>
      </c>
      <c r="H69" s="486">
        <v>0</v>
      </c>
      <c r="I69" s="486">
        <v>0</v>
      </c>
      <c r="J69" s="486">
        <v>1</v>
      </c>
      <c r="K69" s="486">
        <v>0</v>
      </c>
      <c r="L69" s="486">
        <v>1</v>
      </c>
      <c r="M69" s="486">
        <v>1</v>
      </c>
    </row>
    <row r="70" spans="1:13" ht="55.5" customHeight="1">
      <c r="A70" s="500"/>
      <c r="B70" s="487" t="s">
        <v>499</v>
      </c>
      <c r="C70" s="490" t="s">
        <v>347</v>
      </c>
      <c r="D70" s="486">
        <v>0</v>
      </c>
      <c r="E70" s="486">
        <v>0</v>
      </c>
      <c r="F70" s="486">
        <v>0</v>
      </c>
      <c r="G70" s="486">
        <v>0</v>
      </c>
      <c r="H70" s="486">
        <v>0</v>
      </c>
      <c r="I70" s="486">
        <v>0</v>
      </c>
      <c r="J70" s="486">
        <v>0</v>
      </c>
      <c r="K70" s="486">
        <v>0</v>
      </c>
      <c r="L70" s="486">
        <v>0</v>
      </c>
      <c r="M70" s="486">
        <v>0</v>
      </c>
    </row>
  </sheetData>
  <mergeCells count="7">
    <mergeCell ref="A1:M1"/>
    <mergeCell ref="A2:M2"/>
    <mergeCell ref="A3:M3"/>
    <mergeCell ref="A4:A5"/>
    <mergeCell ref="B4:B5"/>
    <mergeCell ref="C4:C5"/>
    <mergeCell ref="D4:M4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4" zoomScale="80" zoomScaleNormal="80" workbookViewId="0">
      <selection activeCell="C7" sqref="C7"/>
    </sheetView>
  </sheetViews>
  <sheetFormatPr defaultRowHeight="15"/>
  <cols>
    <col min="2" max="2" width="30.85546875" customWidth="1"/>
  </cols>
  <sheetData>
    <row r="1" spans="1:13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3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3" ht="36.75" customHeight="1" thickBot="1">
      <c r="A3" s="886" t="s">
        <v>421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3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3" s="22" customFormat="1" ht="22.5" customHeight="1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3" s="22" customFormat="1" ht="28.5" customHeight="1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3" ht="236.25">
      <c r="A7" s="481">
        <v>7.7</v>
      </c>
      <c r="B7" s="482" t="s">
        <v>351</v>
      </c>
      <c r="C7" s="504" t="s">
        <v>157</v>
      </c>
      <c r="D7" s="486">
        <v>60</v>
      </c>
      <c r="E7" s="486">
        <v>68</v>
      </c>
      <c r="F7" s="486">
        <v>75</v>
      </c>
      <c r="G7" s="486">
        <v>80</v>
      </c>
      <c r="H7" s="486">
        <v>85</v>
      </c>
      <c r="I7" s="486">
        <v>90</v>
      </c>
      <c r="J7" s="486">
        <v>95</v>
      </c>
      <c r="K7" s="486">
        <v>100</v>
      </c>
      <c r="L7" s="486">
        <v>100</v>
      </c>
      <c r="M7" s="486">
        <v>100</v>
      </c>
    </row>
    <row r="8" spans="1:13" ht="63">
      <c r="A8" s="500"/>
      <c r="B8" s="487" t="s">
        <v>438</v>
      </c>
      <c r="C8" s="490" t="s">
        <v>157</v>
      </c>
      <c r="D8" s="486">
        <v>1</v>
      </c>
      <c r="E8" s="486">
        <v>2</v>
      </c>
      <c r="F8" s="486">
        <v>0</v>
      </c>
      <c r="G8" s="486">
        <v>1</v>
      </c>
      <c r="H8" s="486">
        <v>1</v>
      </c>
      <c r="I8" s="486">
        <v>1</v>
      </c>
      <c r="J8" s="486">
        <v>2</v>
      </c>
      <c r="K8" s="486">
        <v>2</v>
      </c>
      <c r="L8" s="486">
        <v>3</v>
      </c>
      <c r="M8" s="486">
        <v>3</v>
      </c>
    </row>
    <row r="9" spans="1:13" ht="47.25">
      <c r="A9" s="500"/>
      <c r="B9" s="487" t="s">
        <v>439</v>
      </c>
      <c r="C9" s="490" t="s">
        <v>157</v>
      </c>
      <c r="D9" s="486">
        <v>0</v>
      </c>
      <c r="E9" s="486">
        <v>0</v>
      </c>
      <c r="F9" s="486">
        <v>0</v>
      </c>
      <c r="G9" s="486">
        <v>0</v>
      </c>
      <c r="H9" s="486">
        <v>0</v>
      </c>
      <c r="I9" s="486">
        <v>0</v>
      </c>
      <c r="J9" s="486">
        <v>0</v>
      </c>
      <c r="K9" s="486">
        <v>0</v>
      </c>
      <c r="L9" s="486">
        <v>0</v>
      </c>
      <c r="M9" s="486">
        <v>0</v>
      </c>
    </row>
    <row r="10" spans="1:13" ht="47.25">
      <c r="A10" s="500"/>
      <c r="B10" s="487" t="s">
        <v>440</v>
      </c>
      <c r="C10" s="490" t="s">
        <v>157</v>
      </c>
      <c r="D10" s="486">
        <v>0</v>
      </c>
      <c r="E10" s="486">
        <v>0</v>
      </c>
      <c r="F10" s="486">
        <v>0</v>
      </c>
      <c r="G10" s="486">
        <v>0</v>
      </c>
      <c r="H10" s="486">
        <v>0</v>
      </c>
      <c r="I10" s="486">
        <v>0</v>
      </c>
      <c r="J10" s="486">
        <v>0</v>
      </c>
      <c r="K10" s="486">
        <v>0</v>
      </c>
      <c r="L10" s="486">
        <v>0</v>
      </c>
      <c r="M10" s="486">
        <v>0</v>
      </c>
    </row>
    <row r="11" spans="1:13" ht="47.25">
      <c r="A11" s="500"/>
      <c r="B11" s="487" t="s">
        <v>441</v>
      </c>
      <c r="C11" s="490" t="s">
        <v>157</v>
      </c>
      <c r="D11" s="486">
        <v>0</v>
      </c>
      <c r="E11" s="486">
        <v>0</v>
      </c>
      <c r="F11" s="486">
        <v>0</v>
      </c>
      <c r="G11" s="486">
        <v>0</v>
      </c>
      <c r="H11" s="486">
        <v>0</v>
      </c>
      <c r="I11" s="486">
        <v>0</v>
      </c>
      <c r="J11" s="486">
        <v>0</v>
      </c>
      <c r="K11" s="486">
        <v>0</v>
      </c>
      <c r="L11" s="486">
        <v>0</v>
      </c>
      <c r="M11" s="486">
        <v>0</v>
      </c>
    </row>
    <row r="12" spans="1:13" ht="47.25">
      <c r="A12" s="500"/>
      <c r="B12" s="487" t="s">
        <v>442</v>
      </c>
      <c r="C12" s="490" t="s">
        <v>157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</row>
    <row r="13" spans="1:13" ht="63">
      <c r="A13" s="500"/>
      <c r="B13" s="487" t="s">
        <v>443</v>
      </c>
      <c r="C13" s="490" t="s">
        <v>157</v>
      </c>
      <c r="D13" s="486">
        <v>0</v>
      </c>
      <c r="E13" s="486">
        <v>0</v>
      </c>
      <c r="F13" s="486">
        <v>0</v>
      </c>
      <c r="G13" s="486">
        <v>0</v>
      </c>
      <c r="H13" s="486">
        <v>0</v>
      </c>
      <c r="I13" s="486">
        <v>0</v>
      </c>
      <c r="J13" s="486">
        <v>0</v>
      </c>
      <c r="K13" s="486">
        <v>0</v>
      </c>
      <c r="L13" s="486">
        <v>0</v>
      </c>
      <c r="M13" s="486">
        <v>0</v>
      </c>
    </row>
    <row r="14" spans="1:13" ht="47.25">
      <c r="A14" s="500"/>
      <c r="B14" s="487" t="s">
        <v>444</v>
      </c>
      <c r="C14" s="490" t="s">
        <v>157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6">
        <v>0</v>
      </c>
      <c r="L14" s="486">
        <v>0</v>
      </c>
      <c r="M14" s="486">
        <v>0</v>
      </c>
    </row>
    <row r="15" spans="1:13" ht="63">
      <c r="A15" s="500"/>
      <c r="B15" s="487" t="s">
        <v>445</v>
      </c>
      <c r="C15" s="490" t="s">
        <v>157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</row>
    <row r="16" spans="1:13" ht="47.25">
      <c r="A16" s="500"/>
      <c r="B16" s="487" t="s">
        <v>446</v>
      </c>
      <c r="C16" s="490" t="s">
        <v>157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</row>
    <row r="17" spans="1:13" ht="47.25">
      <c r="A17" s="500"/>
      <c r="B17" s="487" t="s">
        <v>447</v>
      </c>
      <c r="C17" s="490" t="s">
        <v>157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</row>
    <row r="18" spans="1:13" ht="47.25">
      <c r="A18" s="500"/>
      <c r="B18" s="487" t="s">
        <v>448</v>
      </c>
      <c r="C18" s="490" t="s">
        <v>157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</row>
    <row r="19" spans="1:13" ht="63">
      <c r="A19" s="500"/>
      <c r="B19" s="487" t="s">
        <v>449</v>
      </c>
      <c r="C19" s="490" t="s">
        <v>157</v>
      </c>
      <c r="D19" s="486">
        <v>0</v>
      </c>
      <c r="E19" s="486">
        <v>0</v>
      </c>
      <c r="F19" s="486">
        <v>0</v>
      </c>
      <c r="G19" s="486">
        <v>0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</row>
    <row r="20" spans="1:13" ht="63">
      <c r="A20" s="500"/>
      <c r="B20" s="487" t="s">
        <v>450</v>
      </c>
      <c r="C20" s="490" t="s">
        <v>157</v>
      </c>
      <c r="D20" s="486">
        <v>0</v>
      </c>
      <c r="E20" s="486">
        <v>0</v>
      </c>
      <c r="F20" s="486">
        <v>0</v>
      </c>
      <c r="G20" s="486">
        <v>0</v>
      </c>
      <c r="H20" s="486">
        <v>0</v>
      </c>
      <c r="I20" s="486">
        <v>0</v>
      </c>
      <c r="J20" s="486">
        <v>0</v>
      </c>
      <c r="K20" s="486">
        <v>0</v>
      </c>
      <c r="L20" s="486">
        <v>0</v>
      </c>
      <c r="M20" s="486">
        <v>0</v>
      </c>
    </row>
    <row r="21" spans="1:13" ht="63">
      <c r="A21" s="500"/>
      <c r="B21" s="487" t="s">
        <v>451</v>
      </c>
      <c r="C21" s="490" t="s">
        <v>157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6">
        <v>0</v>
      </c>
    </row>
    <row r="22" spans="1:13" ht="31.5">
      <c r="A22" s="500"/>
      <c r="B22" s="487" t="s">
        <v>452</v>
      </c>
      <c r="C22" s="490" t="s">
        <v>157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</row>
    <row r="23" spans="1:13" ht="31.5">
      <c r="A23" s="500"/>
      <c r="B23" s="487" t="s">
        <v>453</v>
      </c>
      <c r="C23" s="490" t="s">
        <v>157</v>
      </c>
      <c r="D23" s="486">
        <v>2</v>
      </c>
      <c r="E23" s="486">
        <v>11.1</v>
      </c>
      <c r="F23" s="486">
        <v>3.7</v>
      </c>
      <c r="G23" s="486">
        <v>7.4</v>
      </c>
      <c r="H23" s="486">
        <v>5.5</v>
      </c>
      <c r="I23" s="486">
        <v>5.5</v>
      </c>
      <c r="J23" s="486">
        <v>5.5</v>
      </c>
      <c r="K23" s="486">
        <v>5.5</v>
      </c>
      <c r="L23" s="486">
        <v>5.5</v>
      </c>
      <c r="M23" s="486">
        <v>5.5</v>
      </c>
    </row>
    <row r="24" spans="1:13" ht="31.5">
      <c r="A24" s="500"/>
      <c r="B24" s="487" t="s">
        <v>454</v>
      </c>
      <c r="C24" s="490" t="s">
        <v>157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</row>
    <row r="25" spans="1:13" ht="31.5">
      <c r="A25" s="500"/>
      <c r="B25" s="487" t="s">
        <v>455</v>
      </c>
      <c r="C25" s="490" t="s">
        <v>157</v>
      </c>
      <c r="D25" s="486">
        <v>0</v>
      </c>
      <c r="E25" s="486">
        <v>0</v>
      </c>
      <c r="F25" s="486">
        <v>0</v>
      </c>
      <c r="G25" s="486">
        <v>0</v>
      </c>
      <c r="H25" s="486">
        <v>0</v>
      </c>
      <c r="I25" s="486">
        <v>0</v>
      </c>
      <c r="J25" s="486">
        <v>0</v>
      </c>
      <c r="K25" s="486">
        <v>0</v>
      </c>
      <c r="L25" s="486">
        <v>0</v>
      </c>
      <c r="M25" s="486">
        <v>0</v>
      </c>
    </row>
    <row r="26" spans="1:13" ht="47.25">
      <c r="A26" s="500"/>
      <c r="B26" s="487" t="s">
        <v>456</v>
      </c>
      <c r="C26" s="490" t="s">
        <v>157</v>
      </c>
      <c r="D26" s="486">
        <v>0</v>
      </c>
      <c r="E26" s="486">
        <v>0</v>
      </c>
      <c r="F26" s="486">
        <v>0</v>
      </c>
      <c r="G26" s="486">
        <v>0</v>
      </c>
      <c r="H26" s="486">
        <v>0</v>
      </c>
      <c r="I26" s="486">
        <v>0</v>
      </c>
      <c r="J26" s="486">
        <v>0</v>
      </c>
      <c r="K26" s="486">
        <v>0</v>
      </c>
      <c r="L26" s="486">
        <v>0</v>
      </c>
      <c r="M26" s="486">
        <v>0</v>
      </c>
    </row>
    <row r="27" spans="1:13" ht="31.5">
      <c r="A27" s="500"/>
      <c r="B27" s="487" t="s">
        <v>457</v>
      </c>
      <c r="C27" s="490" t="s">
        <v>157</v>
      </c>
      <c r="D27" s="486">
        <v>0</v>
      </c>
      <c r="E27" s="486">
        <v>0</v>
      </c>
      <c r="F27" s="486">
        <v>0</v>
      </c>
      <c r="G27" s="486">
        <v>0</v>
      </c>
      <c r="H27" s="486">
        <v>0</v>
      </c>
      <c r="I27" s="486">
        <v>0</v>
      </c>
      <c r="J27" s="486">
        <v>0</v>
      </c>
      <c r="K27" s="486">
        <v>0</v>
      </c>
      <c r="L27" s="486">
        <v>0</v>
      </c>
      <c r="M27" s="486">
        <v>0</v>
      </c>
    </row>
    <row r="28" spans="1:13" ht="47.25">
      <c r="A28" s="500"/>
      <c r="B28" s="487" t="s">
        <v>458</v>
      </c>
      <c r="C28" s="490" t="s">
        <v>157</v>
      </c>
      <c r="D28" s="486">
        <v>0</v>
      </c>
      <c r="E28" s="486">
        <v>0</v>
      </c>
      <c r="F28" s="486">
        <v>0</v>
      </c>
      <c r="G28" s="486">
        <v>0</v>
      </c>
      <c r="H28" s="486">
        <v>0</v>
      </c>
      <c r="I28" s="486">
        <v>0</v>
      </c>
      <c r="J28" s="486">
        <v>0</v>
      </c>
      <c r="K28" s="486">
        <v>0</v>
      </c>
      <c r="L28" s="486">
        <v>0</v>
      </c>
      <c r="M28" s="486">
        <v>0</v>
      </c>
    </row>
    <row r="29" spans="1:13" ht="47.25">
      <c r="A29" s="500"/>
      <c r="B29" s="487" t="s">
        <v>459</v>
      </c>
      <c r="C29" s="490" t="s">
        <v>157</v>
      </c>
      <c r="D29" s="486">
        <v>0</v>
      </c>
      <c r="E29" s="486">
        <v>0</v>
      </c>
      <c r="F29" s="486"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6">
        <v>0</v>
      </c>
    </row>
    <row r="30" spans="1:13" ht="47.25">
      <c r="A30" s="500"/>
      <c r="B30" s="487" t="s">
        <v>460</v>
      </c>
      <c r="C30" s="490" t="s">
        <v>157</v>
      </c>
      <c r="D30" s="486">
        <v>0</v>
      </c>
      <c r="E30" s="486">
        <v>0</v>
      </c>
      <c r="F30" s="486">
        <v>0</v>
      </c>
      <c r="G30" s="486">
        <v>0</v>
      </c>
      <c r="H30" s="486">
        <v>0</v>
      </c>
      <c r="I30" s="486">
        <v>0</v>
      </c>
      <c r="J30" s="486">
        <v>0</v>
      </c>
      <c r="K30" s="486">
        <v>0</v>
      </c>
      <c r="L30" s="486">
        <v>0</v>
      </c>
      <c r="M30" s="486">
        <v>0</v>
      </c>
    </row>
    <row r="31" spans="1:13" ht="31.5">
      <c r="A31" s="500"/>
      <c r="B31" s="487" t="s">
        <v>461</v>
      </c>
      <c r="C31" s="490" t="s">
        <v>157</v>
      </c>
      <c r="D31" s="486">
        <v>0</v>
      </c>
      <c r="E31" s="486">
        <v>0</v>
      </c>
      <c r="F31" s="486">
        <v>0</v>
      </c>
      <c r="G31" s="486">
        <v>0</v>
      </c>
      <c r="H31" s="486">
        <v>1</v>
      </c>
      <c r="I31" s="486">
        <v>0</v>
      </c>
      <c r="J31" s="486">
        <v>0</v>
      </c>
      <c r="K31" s="486">
        <v>1</v>
      </c>
      <c r="L31" s="486">
        <v>0</v>
      </c>
      <c r="M31" s="486">
        <v>0</v>
      </c>
    </row>
    <row r="32" spans="1:13" ht="31.5">
      <c r="A32" s="500"/>
      <c r="B32" s="487" t="s">
        <v>462</v>
      </c>
      <c r="C32" s="490" t="s">
        <v>157</v>
      </c>
      <c r="D32" s="486">
        <v>0</v>
      </c>
      <c r="E32" s="486">
        <v>0</v>
      </c>
      <c r="F32" s="486">
        <v>0</v>
      </c>
      <c r="G32" s="486">
        <v>0</v>
      </c>
      <c r="H32" s="486">
        <v>0</v>
      </c>
      <c r="I32" s="486">
        <v>0</v>
      </c>
      <c r="J32" s="486">
        <v>0</v>
      </c>
      <c r="K32" s="486">
        <v>0</v>
      </c>
      <c r="L32" s="486">
        <v>0</v>
      </c>
      <c r="M32" s="486">
        <v>0</v>
      </c>
    </row>
    <row r="33" spans="1:13" ht="47.25">
      <c r="A33" s="500"/>
      <c r="B33" s="487" t="s">
        <v>463</v>
      </c>
      <c r="C33" s="490" t="s">
        <v>157</v>
      </c>
      <c r="D33" s="486">
        <v>0</v>
      </c>
      <c r="E33" s="486">
        <v>0</v>
      </c>
      <c r="F33" s="486">
        <v>0</v>
      </c>
      <c r="G33" s="486">
        <v>0</v>
      </c>
      <c r="H33" s="486">
        <v>0</v>
      </c>
      <c r="I33" s="486">
        <v>0</v>
      </c>
      <c r="J33" s="486">
        <v>0</v>
      </c>
      <c r="K33" s="486">
        <v>0</v>
      </c>
      <c r="L33" s="486">
        <v>0</v>
      </c>
      <c r="M33" s="486">
        <v>0</v>
      </c>
    </row>
    <row r="34" spans="1:13" ht="47.25">
      <c r="A34" s="500"/>
      <c r="B34" s="487" t="s">
        <v>464</v>
      </c>
      <c r="C34" s="490" t="s">
        <v>157</v>
      </c>
      <c r="D34" s="486">
        <v>0</v>
      </c>
      <c r="E34" s="486">
        <v>25</v>
      </c>
      <c r="F34" s="486">
        <v>0</v>
      </c>
      <c r="G34" s="486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6">
        <v>0</v>
      </c>
    </row>
    <row r="35" spans="1:13" ht="47.25">
      <c r="A35" s="500"/>
      <c r="B35" s="487" t="s">
        <v>465</v>
      </c>
      <c r="C35" s="490" t="s">
        <v>157</v>
      </c>
      <c r="D35" s="499">
        <v>2.2999999999999998</v>
      </c>
      <c r="E35" s="499">
        <v>1.2</v>
      </c>
      <c r="F35" s="499">
        <v>1.7</v>
      </c>
      <c r="G35" s="499">
        <v>1.2</v>
      </c>
      <c r="H35" s="499">
        <v>1.2</v>
      </c>
      <c r="I35" s="499">
        <v>1.1000000000000001</v>
      </c>
      <c r="J35" s="499">
        <v>1.1000000000000001</v>
      </c>
      <c r="K35" s="499">
        <v>1.1000000000000001</v>
      </c>
      <c r="L35" s="499">
        <v>1.1000000000000001</v>
      </c>
      <c r="M35" s="499">
        <v>1</v>
      </c>
    </row>
    <row r="36" spans="1:13" ht="47.25">
      <c r="A36" s="500"/>
      <c r="B36" s="487" t="s">
        <v>466</v>
      </c>
      <c r="C36" s="490" t="s">
        <v>157</v>
      </c>
      <c r="D36" s="499">
        <v>0</v>
      </c>
      <c r="E36" s="499">
        <v>0</v>
      </c>
      <c r="F36" s="499">
        <v>0</v>
      </c>
      <c r="G36" s="499">
        <v>0</v>
      </c>
      <c r="H36" s="499">
        <v>0</v>
      </c>
      <c r="I36" s="499">
        <v>0</v>
      </c>
      <c r="J36" s="499">
        <v>0</v>
      </c>
      <c r="K36" s="499">
        <v>0</v>
      </c>
      <c r="L36" s="499">
        <v>0</v>
      </c>
      <c r="M36" s="499">
        <v>0</v>
      </c>
    </row>
    <row r="37" spans="1:13" ht="47.25">
      <c r="A37" s="500"/>
      <c r="B37" s="487" t="s">
        <v>467</v>
      </c>
      <c r="C37" s="490" t="s">
        <v>157</v>
      </c>
      <c r="D37" s="486">
        <v>0</v>
      </c>
      <c r="E37" s="486">
        <v>0</v>
      </c>
      <c r="F37" s="486">
        <v>0</v>
      </c>
      <c r="G37" s="486">
        <v>0</v>
      </c>
      <c r="H37" s="486">
        <v>0</v>
      </c>
      <c r="I37" s="486">
        <v>0</v>
      </c>
      <c r="J37" s="486">
        <v>0</v>
      </c>
      <c r="K37" s="486">
        <v>0</v>
      </c>
      <c r="L37" s="486">
        <v>0</v>
      </c>
      <c r="M37" s="486">
        <v>0</v>
      </c>
    </row>
    <row r="38" spans="1:13" ht="47.25">
      <c r="A38" s="500"/>
      <c r="B38" s="487" t="s">
        <v>468</v>
      </c>
      <c r="C38" s="490" t="s">
        <v>157</v>
      </c>
      <c r="D38" s="486">
        <v>0</v>
      </c>
      <c r="E38" s="486">
        <v>0</v>
      </c>
      <c r="F38" s="486">
        <v>0</v>
      </c>
      <c r="G38" s="486">
        <v>0</v>
      </c>
      <c r="H38" s="486">
        <v>0</v>
      </c>
      <c r="I38" s="486">
        <v>0</v>
      </c>
      <c r="J38" s="486">
        <v>0</v>
      </c>
      <c r="K38" s="486">
        <v>0</v>
      </c>
      <c r="L38" s="486">
        <v>0</v>
      </c>
      <c r="M38" s="486">
        <v>0</v>
      </c>
    </row>
    <row r="39" spans="1:13" ht="47.25">
      <c r="A39" s="500"/>
      <c r="B39" s="487" t="s">
        <v>469</v>
      </c>
      <c r="C39" s="490" t="s">
        <v>157</v>
      </c>
      <c r="D39" s="486">
        <v>40</v>
      </c>
      <c r="E39" s="486">
        <v>40</v>
      </c>
      <c r="F39" s="486">
        <v>45</v>
      </c>
      <c r="G39" s="486">
        <v>45</v>
      </c>
      <c r="H39" s="486">
        <v>45</v>
      </c>
      <c r="I39" s="486">
        <v>40</v>
      </c>
      <c r="J39" s="486">
        <v>40</v>
      </c>
      <c r="K39" s="486">
        <v>40</v>
      </c>
      <c r="L39" s="486">
        <v>40</v>
      </c>
      <c r="M39" s="486">
        <v>40</v>
      </c>
    </row>
    <row r="40" spans="1:13" ht="47.25">
      <c r="A40" s="500"/>
      <c r="B40" s="487" t="s">
        <v>470</v>
      </c>
      <c r="C40" s="490" t="s">
        <v>157</v>
      </c>
      <c r="D40" s="486">
        <v>0</v>
      </c>
      <c r="E40" s="486">
        <v>100</v>
      </c>
      <c r="F40" s="486">
        <v>100</v>
      </c>
      <c r="G40" s="486">
        <v>100</v>
      </c>
      <c r="H40" s="486">
        <v>100</v>
      </c>
      <c r="I40" s="486">
        <v>100</v>
      </c>
      <c r="J40" s="486">
        <v>100</v>
      </c>
      <c r="K40" s="486">
        <v>100</v>
      </c>
      <c r="L40" s="486">
        <v>100</v>
      </c>
      <c r="M40" s="486">
        <v>100</v>
      </c>
    </row>
    <row r="41" spans="1:13" ht="47.25">
      <c r="A41" s="500"/>
      <c r="B41" s="487" t="s">
        <v>471</v>
      </c>
      <c r="C41" s="490" t="s">
        <v>157</v>
      </c>
      <c r="D41" s="486">
        <v>60</v>
      </c>
      <c r="E41" s="486">
        <v>68</v>
      </c>
      <c r="F41" s="486">
        <v>75</v>
      </c>
      <c r="G41" s="486">
        <v>80</v>
      </c>
      <c r="H41" s="486">
        <v>85</v>
      </c>
      <c r="I41" s="486">
        <v>90</v>
      </c>
      <c r="J41" s="486">
        <v>95</v>
      </c>
      <c r="K41" s="486">
        <v>100</v>
      </c>
      <c r="L41" s="486">
        <v>100</v>
      </c>
      <c r="M41" s="486">
        <v>100</v>
      </c>
    </row>
    <row r="42" spans="1:13" ht="47.25">
      <c r="A42" s="500"/>
      <c r="B42" s="487" t="s">
        <v>472</v>
      </c>
      <c r="C42" s="490" t="s">
        <v>157</v>
      </c>
      <c r="D42" s="486">
        <v>0</v>
      </c>
      <c r="E42" s="486">
        <v>0</v>
      </c>
      <c r="F42" s="486">
        <v>0</v>
      </c>
      <c r="G42" s="486">
        <v>1</v>
      </c>
      <c r="H42" s="486">
        <v>1</v>
      </c>
      <c r="I42" s="486">
        <v>1</v>
      </c>
      <c r="J42" s="486">
        <v>2</v>
      </c>
      <c r="K42" s="486">
        <v>2</v>
      </c>
      <c r="L42" s="486">
        <v>2</v>
      </c>
      <c r="M42" s="486">
        <v>2</v>
      </c>
    </row>
    <row r="43" spans="1:13" ht="47.25">
      <c r="A43" s="500"/>
      <c r="B43" s="487" t="s">
        <v>473</v>
      </c>
      <c r="C43" s="490" t="s">
        <v>157</v>
      </c>
      <c r="D43" s="486">
        <v>100</v>
      </c>
      <c r="E43" s="486">
        <v>100</v>
      </c>
      <c r="F43" s="486">
        <v>100</v>
      </c>
      <c r="G43" s="486">
        <v>100</v>
      </c>
      <c r="H43" s="486">
        <v>100</v>
      </c>
      <c r="I43" s="486">
        <v>100</v>
      </c>
      <c r="J43" s="486">
        <v>100</v>
      </c>
      <c r="K43" s="486">
        <v>100</v>
      </c>
      <c r="L43" s="486">
        <v>100</v>
      </c>
      <c r="M43" s="486">
        <v>100</v>
      </c>
    </row>
    <row r="44" spans="1:13" ht="47.25">
      <c r="A44" s="500"/>
      <c r="B44" s="487" t="s">
        <v>474</v>
      </c>
      <c r="C44" s="490" t="s">
        <v>157</v>
      </c>
      <c r="D44" s="486">
        <v>2.2999999999999998</v>
      </c>
      <c r="E44" s="486">
        <v>4.5999999999999996</v>
      </c>
      <c r="F44" s="486">
        <v>1.2</v>
      </c>
      <c r="G44" s="486">
        <v>1.5</v>
      </c>
      <c r="H44" s="486">
        <v>1.5</v>
      </c>
      <c r="I44" s="486">
        <v>1.5</v>
      </c>
      <c r="J44" s="486">
        <v>1.5</v>
      </c>
      <c r="K44" s="486">
        <v>1.5</v>
      </c>
      <c r="L44" s="486">
        <v>1.5</v>
      </c>
      <c r="M44" s="486">
        <v>1.5</v>
      </c>
    </row>
    <row r="45" spans="1:13" ht="47.25">
      <c r="A45" s="500"/>
      <c r="B45" s="487" t="s">
        <v>475</v>
      </c>
      <c r="C45" s="490" t="s">
        <v>157</v>
      </c>
      <c r="D45" s="486">
        <v>0</v>
      </c>
      <c r="E45" s="486">
        <v>0</v>
      </c>
      <c r="F45" s="486">
        <v>0</v>
      </c>
      <c r="G45" s="486">
        <v>0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</row>
    <row r="46" spans="1:13" ht="47.25">
      <c r="A46" s="500"/>
      <c r="B46" s="487" t="s">
        <v>476</v>
      </c>
      <c r="C46" s="490" t="s">
        <v>157</v>
      </c>
      <c r="D46" s="486">
        <v>100</v>
      </c>
      <c r="E46" s="486">
        <v>100</v>
      </c>
      <c r="F46" s="486">
        <v>100</v>
      </c>
      <c r="G46" s="486">
        <v>100</v>
      </c>
      <c r="H46" s="486">
        <v>100</v>
      </c>
      <c r="I46" s="486">
        <v>100</v>
      </c>
      <c r="J46" s="486">
        <v>100</v>
      </c>
      <c r="K46" s="486">
        <v>100</v>
      </c>
      <c r="L46" s="486">
        <v>100</v>
      </c>
      <c r="M46" s="486">
        <v>100</v>
      </c>
    </row>
    <row r="47" spans="1:13" ht="47.25">
      <c r="A47" s="500"/>
      <c r="B47" s="487" t="s">
        <v>477</v>
      </c>
      <c r="C47" s="490" t="s">
        <v>157</v>
      </c>
      <c r="D47" s="486">
        <v>0</v>
      </c>
      <c r="E47" s="486">
        <v>0</v>
      </c>
      <c r="F47" s="486">
        <v>0</v>
      </c>
      <c r="G47" s="486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</row>
    <row r="48" spans="1:13" ht="47.25">
      <c r="A48" s="500"/>
      <c r="B48" s="487" t="s">
        <v>478</v>
      </c>
      <c r="C48" s="490" t="s">
        <v>157</v>
      </c>
      <c r="D48" s="486">
        <v>0</v>
      </c>
      <c r="E48" s="486">
        <v>0</v>
      </c>
      <c r="F48" s="486">
        <v>0</v>
      </c>
      <c r="G48" s="486">
        <v>0</v>
      </c>
      <c r="H48" s="486">
        <v>0</v>
      </c>
      <c r="I48" s="486">
        <v>1</v>
      </c>
      <c r="J48" s="486">
        <v>1</v>
      </c>
      <c r="K48" s="486">
        <v>1</v>
      </c>
      <c r="L48" s="486">
        <v>1</v>
      </c>
      <c r="M48" s="486">
        <v>1</v>
      </c>
    </row>
    <row r="49" spans="1:13" ht="47.25">
      <c r="A49" s="500"/>
      <c r="B49" s="487" t="s">
        <v>501</v>
      </c>
      <c r="C49" s="490" t="s">
        <v>157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</row>
    <row r="50" spans="1:13" ht="47.25">
      <c r="A50" s="500"/>
      <c r="B50" s="487" t="s">
        <v>480</v>
      </c>
      <c r="C50" s="490" t="s">
        <v>157</v>
      </c>
      <c r="D50" s="486">
        <v>75</v>
      </c>
      <c r="E50" s="486">
        <v>75</v>
      </c>
      <c r="F50" s="486">
        <v>75</v>
      </c>
      <c r="G50" s="486">
        <v>80</v>
      </c>
      <c r="H50" s="486">
        <v>85</v>
      </c>
      <c r="I50" s="486">
        <v>90</v>
      </c>
      <c r="J50" s="486">
        <v>95</v>
      </c>
      <c r="K50" s="486">
        <v>100</v>
      </c>
      <c r="L50" s="486">
        <v>100</v>
      </c>
      <c r="M50" s="486">
        <v>100</v>
      </c>
    </row>
    <row r="51" spans="1:13" ht="31.5">
      <c r="A51" s="500"/>
      <c r="B51" s="495" t="s">
        <v>481</v>
      </c>
      <c r="C51" s="490" t="s">
        <v>157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</row>
    <row r="52" spans="1:13" ht="48" thickBot="1">
      <c r="A52" s="500"/>
      <c r="B52" s="487" t="s">
        <v>482</v>
      </c>
      <c r="C52" s="490" t="s">
        <v>157</v>
      </c>
      <c r="D52" s="493">
        <v>1</v>
      </c>
      <c r="E52" s="493">
        <v>1.2</v>
      </c>
      <c r="F52" s="486">
        <v>1.3</v>
      </c>
      <c r="G52" s="493">
        <v>1.2</v>
      </c>
      <c r="H52" s="493">
        <v>1.2</v>
      </c>
      <c r="I52" s="493">
        <v>0.5</v>
      </c>
      <c r="J52" s="493">
        <v>0.5</v>
      </c>
      <c r="K52" s="493">
        <v>1</v>
      </c>
      <c r="L52" s="493">
        <v>0.5</v>
      </c>
      <c r="M52" s="493">
        <v>0.5</v>
      </c>
    </row>
    <row r="53" spans="1:13" ht="63">
      <c r="A53" s="500"/>
      <c r="B53" s="487" t="s">
        <v>483</v>
      </c>
      <c r="C53" s="490" t="s">
        <v>157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</row>
    <row r="54" spans="1:13" ht="47.25">
      <c r="A54" s="500"/>
      <c r="B54" s="487" t="s">
        <v>502</v>
      </c>
      <c r="C54" s="490" t="s">
        <v>157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</row>
    <row r="55" spans="1:13" ht="78.75">
      <c r="A55" s="500"/>
      <c r="B55" s="487" t="s">
        <v>485</v>
      </c>
      <c r="C55" s="490" t="s">
        <v>157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</row>
    <row r="56" spans="1:13" ht="47.25">
      <c r="A56" s="500"/>
      <c r="B56" s="487" t="s">
        <v>503</v>
      </c>
      <c r="C56" s="490" t="s">
        <v>157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</row>
    <row r="57" spans="1:13" ht="78.75">
      <c r="A57" s="500"/>
      <c r="B57" s="487" t="s">
        <v>487</v>
      </c>
      <c r="C57" s="490" t="s">
        <v>157</v>
      </c>
      <c r="D57" s="486">
        <v>0</v>
      </c>
      <c r="E57" s="486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0</v>
      </c>
    </row>
    <row r="58" spans="1:13" ht="47.25">
      <c r="A58" s="500"/>
      <c r="B58" s="487" t="s">
        <v>488</v>
      </c>
      <c r="C58" s="490" t="s">
        <v>157</v>
      </c>
      <c r="D58" s="486">
        <v>0</v>
      </c>
      <c r="E58" s="486">
        <v>0</v>
      </c>
      <c r="F58" s="486">
        <v>0</v>
      </c>
      <c r="G58" s="486">
        <v>0</v>
      </c>
      <c r="H58" s="486">
        <v>0</v>
      </c>
      <c r="I58" s="486">
        <v>0</v>
      </c>
      <c r="J58" s="486">
        <v>0</v>
      </c>
      <c r="K58" s="486">
        <v>0</v>
      </c>
      <c r="L58" s="486">
        <v>0</v>
      </c>
      <c r="M58" s="486">
        <v>0</v>
      </c>
    </row>
    <row r="59" spans="1:13" ht="47.25">
      <c r="A59" s="500"/>
      <c r="B59" s="487" t="s">
        <v>489</v>
      </c>
      <c r="C59" s="490" t="s">
        <v>157</v>
      </c>
      <c r="D59" s="486">
        <v>0</v>
      </c>
      <c r="E59" s="486">
        <v>0</v>
      </c>
      <c r="F59" s="486">
        <v>0</v>
      </c>
      <c r="G59" s="486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</row>
    <row r="60" spans="1:13" ht="31.5">
      <c r="A60" s="500"/>
      <c r="B60" s="487" t="s">
        <v>490</v>
      </c>
      <c r="C60" s="490" t="s">
        <v>157</v>
      </c>
      <c r="D60" s="486">
        <v>0</v>
      </c>
      <c r="E60" s="486">
        <v>0</v>
      </c>
      <c r="F60" s="486">
        <v>0</v>
      </c>
      <c r="G60" s="486">
        <v>0</v>
      </c>
      <c r="H60" s="486">
        <v>0</v>
      </c>
      <c r="I60" s="486">
        <v>0</v>
      </c>
      <c r="J60" s="486">
        <v>0</v>
      </c>
      <c r="K60" s="486">
        <v>0</v>
      </c>
      <c r="L60" s="486">
        <v>0</v>
      </c>
      <c r="M60" s="486">
        <v>0</v>
      </c>
    </row>
    <row r="61" spans="1:13" ht="31.5">
      <c r="A61" s="500"/>
      <c r="B61" s="487" t="s">
        <v>491</v>
      </c>
      <c r="C61" s="490" t="s">
        <v>157</v>
      </c>
      <c r="D61" s="486">
        <v>10</v>
      </c>
      <c r="E61" s="486">
        <v>10</v>
      </c>
      <c r="F61" s="486">
        <v>10</v>
      </c>
      <c r="G61" s="486">
        <v>10</v>
      </c>
      <c r="H61" s="486">
        <v>10</v>
      </c>
      <c r="I61" s="486">
        <v>10</v>
      </c>
      <c r="J61" s="486">
        <v>10</v>
      </c>
      <c r="K61" s="486">
        <v>10</v>
      </c>
      <c r="L61" s="486">
        <v>10</v>
      </c>
      <c r="M61" s="486">
        <v>10</v>
      </c>
    </row>
    <row r="62" spans="1:13" ht="63">
      <c r="A62" s="500"/>
      <c r="B62" s="487" t="s">
        <v>492</v>
      </c>
      <c r="C62" s="490" t="s">
        <v>157</v>
      </c>
      <c r="D62" s="486">
        <v>0</v>
      </c>
      <c r="E62" s="486">
        <v>0</v>
      </c>
      <c r="F62" s="486">
        <v>0</v>
      </c>
      <c r="G62" s="486">
        <v>0</v>
      </c>
      <c r="H62" s="486">
        <v>0</v>
      </c>
      <c r="I62" s="486">
        <v>0</v>
      </c>
      <c r="J62" s="486">
        <v>0</v>
      </c>
      <c r="K62" s="486">
        <v>0</v>
      </c>
      <c r="L62" s="486">
        <v>0</v>
      </c>
      <c r="M62" s="486">
        <v>0</v>
      </c>
    </row>
    <row r="63" spans="1:13" ht="31.5">
      <c r="A63" s="500"/>
      <c r="B63" s="487" t="s">
        <v>493</v>
      </c>
      <c r="C63" s="490" t="s">
        <v>157</v>
      </c>
      <c r="D63" s="486">
        <v>0</v>
      </c>
      <c r="E63" s="486">
        <v>0</v>
      </c>
      <c r="F63" s="486">
        <v>0</v>
      </c>
      <c r="G63" s="486">
        <v>0</v>
      </c>
      <c r="H63" s="486">
        <v>0</v>
      </c>
      <c r="I63" s="486">
        <v>0</v>
      </c>
      <c r="J63" s="486">
        <v>0</v>
      </c>
      <c r="K63" s="486">
        <v>0</v>
      </c>
      <c r="L63" s="486">
        <v>0</v>
      </c>
      <c r="M63" s="486">
        <v>0</v>
      </c>
    </row>
    <row r="64" spans="1:13" ht="31.5">
      <c r="A64" s="500"/>
      <c r="B64" s="487" t="s">
        <v>494</v>
      </c>
      <c r="C64" s="490" t="s">
        <v>157</v>
      </c>
      <c r="D64" s="486">
        <v>0</v>
      </c>
      <c r="E64" s="486">
        <v>0</v>
      </c>
      <c r="F64" s="486">
        <v>0</v>
      </c>
      <c r="G64" s="486">
        <v>0</v>
      </c>
      <c r="H64" s="486">
        <v>0</v>
      </c>
      <c r="I64" s="486">
        <v>0</v>
      </c>
      <c r="J64" s="486">
        <v>0</v>
      </c>
      <c r="K64" s="486">
        <v>0</v>
      </c>
      <c r="L64" s="486">
        <v>0</v>
      </c>
      <c r="M64" s="486">
        <v>0</v>
      </c>
    </row>
    <row r="65" spans="1:13" ht="47.25">
      <c r="A65" s="500"/>
      <c r="B65" s="487" t="s">
        <v>495</v>
      </c>
      <c r="C65" s="490" t="s">
        <v>157</v>
      </c>
      <c r="D65" s="486">
        <v>0</v>
      </c>
      <c r="E65" s="486">
        <v>0</v>
      </c>
      <c r="F65" s="486">
        <v>0</v>
      </c>
      <c r="G65" s="486">
        <v>0</v>
      </c>
      <c r="H65" s="486">
        <v>0</v>
      </c>
      <c r="I65" s="486">
        <v>0</v>
      </c>
      <c r="J65" s="486">
        <v>0</v>
      </c>
      <c r="K65" s="486">
        <v>0</v>
      </c>
      <c r="L65" s="486">
        <v>0</v>
      </c>
      <c r="M65" s="486">
        <v>0</v>
      </c>
    </row>
    <row r="66" spans="1:13" ht="47.25">
      <c r="A66" s="500"/>
      <c r="B66" s="487" t="s">
        <v>496</v>
      </c>
      <c r="C66" s="490" t="s">
        <v>157</v>
      </c>
      <c r="D66" s="486">
        <v>0</v>
      </c>
      <c r="E66" s="486">
        <v>0</v>
      </c>
      <c r="F66" s="486">
        <v>0</v>
      </c>
      <c r="G66" s="486">
        <v>0</v>
      </c>
      <c r="H66" s="486">
        <v>0</v>
      </c>
      <c r="I66" s="486">
        <v>0</v>
      </c>
      <c r="J66" s="486">
        <v>0</v>
      </c>
      <c r="K66" s="486">
        <v>0</v>
      </c>
      <c r="L66" s="486">
        <v>0</v>
      </c>
      <c r="M66" s="486">
        <v>0</v>
      </c>
    </row>
    <row r="67" spans="1:13" ht="47.25">
      <c r="A67" s="500"/>
      <c r="B67" s="487" t="s">
        <v>497</v>
      </c>
      <c r="C67" s="490" t="s">
        <v>157</v>
      </c>
      <c r="D67" s="486">
        <v>0</v>
      </c>
      <c r="E67" s="486">
        <v>0</v>
      </c>
      <c r="F67" s="486">
        <v>0</v>
      </c>
      <c r="G67" s="486">
        <v>0</v>
      </c>
      <c r="H67" s="486">
        <v>0</v>
      </c>
      <c r="I67" s="486">
        <v>0</v>
      </c>
      <c r="J67" s="486">
        <v>0</v>
      </c>
      <c r="K67" s="486">
        <v>0</v>
      </c>
      <c r="L67" s="486">
        <v>0</v>
      </c>
      <c r="M67" s="486">
        <v>0</v>
      </c>
    </row>
    <row r="68" spans="1:13" ht="47.25">
      <c r="A68" s="500"/>
      <c r="B68" s="487" t="s">
        <v>498</v>
      </c>
      <c r="C68" s="490" t="s">
        <v>157</v>
      </c>
      <c r="D68" s="486">
        <v>0</v>
      </c>
      <c r="E68" s="486">
        <v>0</v>
      </c>
      <c r="F68" s="486">
        <v>0</v>
      </c>
      <c r="G68" s="486">
        <v>57.15</v>
      </c>
      <c r="H68" s="486">
        <v>72</v>
      </c>
      <c r="I68" s="486">
        <v>85.75</v>
      </c>
      <c r="J68" s="486">
        <v>100</v>
      </c>
      <c r="K68" s="486">
        <v>100</v>
      </c>
      <c r="L68" s="486">
        <v>100</v>
      </c>
      <c r="M68" s="486">
        <v>100</v>
      </c>
    </row>
    <row r="69" spans="1:13" ht="63">
      <c r="A69" s="500"/>
      <c r="B69" s="487" t="s">
        <v>499</v>
      </c>
      <c r="C69" s="490" t="s">
        <v>157</v>
      </c>
      <c r="D69" s="486">
        <v>0</v>
      </c>
      <c r="E69" s="486">
        <v>0</v>
      </c>
      <c r="F69" s="486">
        <v>0</v>
      </c>
      <c r="G69" s="486">
        <v>0</v>
      </c>
      <c r="H69" s="486">
        <v>0</v>
      </c>
      <c r="I69" s="486">
        <v>0</v>
      </c>
      <c r="J69" s="486">
        <v>0</v>
      </c>
      <c r="K69" s="486">
        <v>0</v>
      </c>
      <c r="L69" s="486">
        <v>0</v>
      </c>
      <c r="M69" s="486">
        <v>0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43" workbookViewId="0">
      <selection activeCell="S34" sqref="S34"/>
    </sheetView>
  </sheetViews>
  <sheetFormatPr defaultRowHeight="15"/>
  <cols>
    <col min="2" max="2" width="33.42578125" customWidth="1"/>
    <col min="13" max="13" width="8.85546875" customWidth="1"/>
  </cols>
  <sheetData>
    <row r="1" spans="1:13" ht="15.75">
      <c r="A1" s="871" t="s">
        <v>344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</row>
    <row r="2" spans="1:13" ht="15.75">
      <c r="A2" s="873" t="s">
        <v>345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</row>
    <row r="3" spans="1:13" ht="55.5" customHeight="1" thickBot="1">
      <c r="A3" s="886" t="s">
        <v>421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</row>
    <row r="4" spans="1:13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3" s="22" customFormat="1" ht="22.5" customHeight="1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3" s="22" customFormat="1" ht="15" customHeight="1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3" ht="47.25" customHeight="1">
      <c r="A7" s="481">
        <v>7.8</v>
      </c>
      <c r="B7" s="482" t="s">
        <v>352</v>
      </c>
      <c r="C7" s="504" t="s">
        <v>157</v>
      </c>
      <c r="D7" s="486">
        <v>0</v>
      </c>
      <c r="E7" s="486">
        <v>0</v>
      </c>
      <c r="F7" s="486">
        <v>0</v>
      </c>
      <c r="G7" s="486">
        <v>0</v>
      </c>
      <c r="H7" s="486">
        <v>0</v>
      </c>
      <c r="I7" s="486">
        <v>0</v>
      </c>
      <c r="J7" s="486">
        <v>20</v>
      </c>
      <c r="K7" s="486">
        <v>40</v>
      </c>
      <c r="L7" s="486">
        <v>60</v>
      </c>
      <c r="M7" s="486">
        <v>80</v>
      </c>
    </row>
    <row r="8" spans="1:13" ht="47.25" customHeight="1">
      <c r="A8" s="500"/>
      <c r="B8" s="487" t="s">
        <v>438</v>
      </c>
      <c r="C8" s="490" t="s">
        <v>157</v>
      </c>
      <c r="D8" s="486">
        <v>0</v>
      </c>
      <c r="E8" s="486">
        <v>0</v>
      </c>
      <c r="F8" s="486">
        <v>0</v>
      </c>
      <c r="G8" s="486">
        <v>0</v>
      </c>
      <c r="H8" s="486">
        <v>0</v>
      </c>
      <c r="I8" s="486">
        <v>0</v>
      </c>
      <c r="J8" s="486">
        <v>20</v>
      </c>
      <c r="K8" s="486">
        <v>40</v>
      </c>
      <c r="L8" s="486">
        <v>60</v>
      </c>
      <c r="M8" s="486">
        <v>80</v>
      </c>
    </row>
    <row r="9" spans="1:13" ht="47.25" customHeight="1">
      <c r="A9" s="500"/>
      <c r="B9" s="487" t="s">
        <v>439</v>
      </c>
      <c r="C9" s="490" t="s">
        <v>157</v>
      </c>
      <c r="D9" s="486">
        <v>0</v>
      </c>
      <c r="E9" s="486">
        <v>0</v>
      </c>
      <c r="F9" s="486">
        <v>0</v>
      </c>
      <c r="G9" s="486">
        <v>0</v>
      </c>
      <c r="H9" s="486">
        <v>0</v>
      </c>
      <c r="I9" s="486">
        <v>0</v>
      </c>
      <c r="J9" s="486">
        <v>20</v>
      </c>
      <c r="K9" s="486">
        <v>40</v>
      </c>
      <c r="L9" s="486">
        <v>60</v>
      </c>
      <c r="M9" s="486">
        <v>80</v>
      </c>
    </row>
    <row r="10" spans="1:13" ht="47.25" customHeight="1">
      <c r="A10" s="500"/>
      <c r="B10" s="487" t="s">
        <v>440</v>
      </c>
      <c r="C10" s="490" t="s">
        <v>157</v>
      </c>
      <c r="D10" s="486">
        <v>0</v>
      </c>
      <c r="E10" s="486">
        <v>0</v>
      </c>
      <c r="F10" s="486">
        <v>0</v>
      </c>
      <c r="G10" s="486">
        <v>0</v>
      </c>
      <c r="H10" s="486">
        <v>0</v>
      </c>
      <c r="I10" s="486">
        <v>0</v>
      </c>
      <c r="J10" s="486">
        <v>20</v>
      </c>
      <c r="K10" s="486">
        <v>40</v>
      </c>
      <c r="L10" s="486">
        <v>60</v>
      </c>
      <c r="M10" s="486">
        <v>80</v>
      </c>
    </row>
    <row r="11" spans="1:13" ht="47.25" customHeight="1">
      <c r="A11" s="500"/>
      <c r="B11" s="487" t="s">
        <v>441</v>
      </c>
      <c r="C11" s="490" t="s">
        <v>157</v>
      </c>
      <c r="D11" s="486">
        <v>0</v>
      </c>
      <c r="E11" s="486">
        <v>0</v>
      </c>
      <c r="F11" s="486">
        <v>0</v>
      </c>
      <c r="G11" s="486">
        <v>0</v>
      </c>
      <c r="H11" s="486">
        <v>0</v>
      </c>
      <c r="I11" s="486">
        <v>0</v>
      </c>
      <c r="J11" s="486">
        <v>20</v>
      </c>
      <c r="K11" s="486">
        <v>40</v>
      </c>
      <c r="L11" s="486">
        <v>60</v>
      </c>
      <c r="M11" s="486">
        <v>80</v>
      </c>
    </row>
    <row r="12" spans="1:13" ht="47.25" customHeight="1">
      <c r="A12" s="500"/>
      <c r="B12" s="487" t="s">
        <v>442</v>
      </c>
      <c r="C12" s="490" t="s">
        <v>157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20</v>
      </c>
      <c r="K12" s="486">
        <v>40</v>
      </c>
      <c r="L12" s="486">
        <v>60</v>
      </c>
      <c r="M12" s="486">
        <v>80</v>
      </c>
    </row>
    <row r="13" spans="1:13" ht="47.25" customHeight="1">
      <c r="A13" s="500"/>
      <c r="B13" s="487" t="s">
        <v>443</v>
      </c>
      <c r="C13" s="490" t="s">
        <v>157</v>
      </c>
      <c r="D13" s="486">
        <v>0</v>
      </c>
      <c r="E13" s="486">
        <v>0</v>
      </c>
      <c r="F13" s="486">
        <v>0</v>
      </c>
      <c r="G13" s="486">
        <v>0</v>
      </c>
      <c r="H13" s="486">
        <v>0</v>
      </c>
      <c r="I13" s="486">
        <v>0</v>
      </c>
      <c r="J13" s="486">
        <v>20</v>
      </c>
      <c r="K13" s="486">
        <v>40</v>
      </c>
      <c r="L13" s="486">
        <v>60</v>
      </c>
      <c r="M13" s="486">
        <v>80</v>
      </c>
    </row>
    <row r="14" spans="1:13" ht="47.25" customHeight="1">
      <c r="A14" s="500"/>
      <c r="B14" s="487" t="s">
        <v>444</v>
      </c>
      <c r="C14" s="490" t="s">
        <v>157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0</v>
      </c>
      <c r="J14" s="486">
        <v>20</v>
      </c>
      <c r="K14" s="486">
        <v>40</v>
      </c>
      <c r="L14" s="486">
        <v>60</v>
      </c>
      <c r="M14" s="486">
        <v>80</v>
      </c>
    </row>
    <row r="15" spans="1:13" ht="47.25" customHeight="1">
      <c r="A15" s="500"/>
      <c r="B15" s="487" t="s">
        <v>445</v>
      </c>
      <c r="C15" s="490" t="s">
        <v>157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20</v>
      </c>
      <c r="K15" s="486">
        <v>40</v>
      </c>
      <c r="L15" s="486">
        <v>60</v>
      </c>
      <c r="M15" s="486">
        <v>80</v>
      </c>
    </row>
    <row r="16" spans="1:13" ht="47.25" customHeight="1">
      <c r="A16" s="500"/>
      <c r="B16" s="487" t="s">
        <v>446</v>
      </c>
      <c r="C16" s="490" t="s">
        <v>157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20</v>
      </c>
      <c r="K16" s="486">
        <v>40</v>
      </c>
      <c r="L16" s="486">
        <v>60</v>
      </c>
      <c r="M16" s="486">
        <v>80</v>
      </c>
    </row>
    <row r="17" spans="1:13" ht="47.25" customHeight="1">
      <c r="A17" s="500"/>
      <c r="B17" s="487" t="s">
        <v>447</v>
      </c>
      <c r="C17" s="490" t="s">
        <v>157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20</v>
      </c>
      <c r="K17" s="486">
        <v>40</v>
      </c>
      <c r="L17" s="486">
        <v>60</v>
      </c>
      <c r="M17" s="486">
        <v>80</v>
      </c>
    </row>
    <row r="18" spans="1:13" ht="47.25" customHeight="1">
      <c r="A18" s="500"/>
      <c r="B18" s="487" t="s">
        <v>448</v>
      </c>
      <c r="C18" s="490" t="s">
        <v>157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20</v>
      </c>
      <c r="K18" s="486">
        <v>40</v>
      </c>
      <c r="L18" s="486">
        <v>60</v>
      </c>
      <c r="M18" s="486">
        <v>80</v>
      </c>
    </row>
    <row r="19" spans="1:13" ht="47.25" customHeight="1">
      <c r="A19" s="500"/>
      <c r="B19" s="487" t="s">
        <v>449</v>
      </c>
      <c r="C19" s="490" t="s">
        <v>157</v>
      </c>
      <c r="D19" s="486">
        <v>0</v>
      </c>
      <c r="E19" s="486">
        <v>0</v>
      </c>
      <c r="F19" s="486">
        <v>0</v>
      </c>
      <c r="G19" s="486">
        <v>0</v>
      </c>
      <c r="H19" s="486">
        <v>0</v>
      </c>
      <c r="I19" s="486">
        <v>0</v>
      </c>
      <c r="J19" s="486">
        <v>20</v>
      </c>
      <c r="K19" s="486">
        <v>40</v>
      </c>
      <c r="L19" s="486">
        <v>60</v>
      </c>
      <c r="M19" s="486">
        <v>80</v>
      </c>
    </row>
    <row r="20" spans="1:13" ht="47.25" customHeight="1">
      <c r="A20" s="500"/>
      <c r="B20" s="487" t="s">
        <v>450</v>
      </c>
      <c r="C20" s="490" t="s">
        <v>157</v>
      </c>
      <c r="D20" s="486">
        <v>0</v>
      </c>
      <c r="E20" s="486">
        <v>0</v>
      </c>
      <c r="F20" s="486">
        <v>0</v>
      </c>
      <c r="G20" s="486">
        <v>0</v>
      </c>
      <c r="H20" s="486">
        <v>0</v>
      </c>
      <c r="I20" s="486">
        <v>0</v>
      </c>
      <c r="J20" s="486">
        <v>20</v>
      </c>
      <c r="K20" s="486">
        <v>40</v>
      </c>
      <c r="L20" s="486">
        <v>60</v>
      </c>
      <c r="M20" s="486">
        <v>80</v>
      </c>
    </row>
    <row r="21" spans="1:13" ht="47.25" customHeight="1">
      <c r="A21" s="500"/>
      <c r="B21" s="487" t="s">
        <v>451</v>
      </c>
      <c r="C21" s="490" t="s">
        <v>157</v>
      </c>
      <c r="D21" s="486">
        <v>0</v>
      </c>
      <c r="E21" s="486">
        <v>0</v>
      </c>
      <c r="F21" s="486">
        <v>0</v>
      </c>
      <c r="G21" s="486">
        <v>0</v>
      </c>
      <c r="H21" s="486">
        <v>0</v>
      </c>
      <c r="I21" s="486">
        <v>0</v>
      </c>
      <c r="J21" s="486">
        <v>20</v>
      </c>
      <c r="K21" s="486">
        <v>40</v>
      </c>
      <c r="L21" s="486">
        <v>60</v>
      </c>
      <c r="M21" s="486">
        <v>80</v>
      </c>
    </row>
    <row r="22" spans="1:13" ht="47.25" customHeight="1">
      <c r="A22" s="500"/>
      <c r="B22" s="487" t="s">
        <v>452</v>
      </c>
      <c r="C22" s="490" t="s">
        <v>157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20</v>
      </c>
      <c r="K22" s="486">
        <v>40</v>
      </c>
      <c r="L22" s="486">
        <v>60</v>
      </c>
      <c r="M22" s="486">
        <v>80</v>
      </c>
    </row>
    <row r="23" spans="1:13" ht="47.25" customHeight="1">
      <c r="A23" s="500"/>
      <c r="B23" s="487" t="s">
        <v>453</v>
      </c>
      <c r="C23" s="490" t="s">
        <v>157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20</v>
      </c>
      <c r="K23" s="486">
        <v>40</v>
      </c>
      <c r="L23" s="486">
        <v>60</v>
      </c>
      <c r="M23" s="486">
        <v>80</v>
      </c>
    </row>
    <row r="24" spans="1:13" ht="47.25" customHeight="1">
      <c r="A24" s="500"/>
      <c r="B24" s="487" t="s">
        <v>454</v>
      </c>
      <c r="C24" s="490" t="s">
        <v>157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20</v>
      </c>
      <c r="K24" s="486">
        <v>40</v>
      </c>
      <c r="L24" s="486">
        <v>60</v>
      </c>
      <c r="M24" s="486">
        <v>80</v>
      </c>
    </row>
    <row r="25" spans="1:13" ht="47.25" customHeight="1">
      <c r="A25" s="500"/>
      <c r="B25" s="487" t="s">
        <v>455</v>
      </c>
      <c r="C25" s="490" t="s">
        <v>157</v>
      </c>
      <c r="D25" s="486">
        <v>0</v>
      </c>
      <c r="E25" s="486">
        <v>0</v>
      </c>
      <c r="F25" s="486">
        <v>0</v>
      </c>
      <c r="G25" s="486">
        <v>0</v>
      </c>
      <c r="H25" s="486">
        <v>0</v>
      </c>
      <c r="I25" s="486">
        <v>0</v>
      </c>
      <c r="J25" s="486">
        <v>20</v>
      </c>
      <c r="K25" s="486">
        <v>40</v>
      </c>
      <c r="L25" s="486">
        <v>60</v>
      </c>
      <c r="M25" s="486">
        <v>80</v>
      </c>
    </row>
    <row r="26" spans="1:13" ht="47.25" customHeight="1">
      <c r="A26" s="500"/>
      <c r="B26" s="487" t="s">
        <v>456</v>
      </c>
      <c r="C26" s="490" t="s">
        <v>157</v>
      </c>
      <c r="D26" s="486">
        <v>0</v>
      </c>
      <c r="E26" s="486">
        <v>0</v>
      </c>
      <c r="F26" s="486">
        <v>0</v>
      </c>
      <c r="G26" s="486">
        <v>0</v>
      </c>
      <c r="H26" s="486">
        <v>0</v>
      </c>
      <c r="I26" s="486">
        <v>0</v>
      </c>
      <c r="J26" s="486">
        <v>20</v>
      </c>
      <c r="K26" s="486">
        <v>40</v>
      </c>
      <c r="L26" s="486">
        <v>60</v>
      </c>
      <c r="M26" s="486">
        <v>80</v>
      </c>
    </row>
    <row r="27" spans="1:13" ht="47.25" customHeight="1">
      <c r="A27" s="500"/>
      <c r="B27" s="487" t="s">
        <v>457</v>
      </c>
      <c r="C27" s="490" t="s">
        <v>157</v>
      </c>
      <c r="D27" s="486">
        <v>0</v>
      </c>
      <c r="E27" s="486">
        <v>0</v>
      </c>
      <c r="F27" s="486">
        <v>0</v>
      </c>
      <c r="G27" s="486">
        <v>0</v>
      </c>
      <c r="H27" s="486">
        <v>0</v>
      </c>
      <c r="I27" s="486">
        <v>0</v>
      </c>
      <c r="J27" s="486">
        <v>20</v>
      </c>
      <c r="K27" s="486">
        <v>40</v>
      </c>
      <c r="L27" s="486">
        <v>60</v>
      </c>
      <c r="M27" s="486">
        <v>80</v>
      </c>
    </row>
    <row r="28" spans="1:13" ht="47.25" customHeight="1">
      <c r="A28" s="500"/>
      <c r="B28" s="487" t="s">
        <v>458</v>
      </c>
      <c r="C28" s="490" t="s">
        <v>157</v>
      </c>
      <c r="D28" s="486">
        <v>0</v>
      </c>
      <c r="E28" s="486">
        <v>0</v>
      </c>
      <c r="F28" s="486">
        <v>0</v>
      </c>
      <c r="G28" s="486">
        <v>0</v>
      </c>
      <c r="H28" s="486">
        <v>0</v>
      </c>
      <c r="I28" s="486">
        <v>0</v>
      </c>
      <c r="J28" s="486">
        <v>20</v>
      </c>
      <c r="K28" s="486">
        <v>40</v>
      </c>
      <c r="L28" s="486">
        <v>60</v>
      </c>
      <c r="M28" s="486">
        <v>80</v>
      </c>
    </row>
    <row r="29" spans="1:13" ht="47.25" customHeight="1">
      <c r="A29" s="500"/>
      <c r="B29" s="487" t="s">
        <v>459</v>
      </c>
      <c r="C29" s="490" t="s">
        <v>157</v>
      </c>
      <c r="D29" s="486">
        <v>0</v>
      </c>
      <c r="E29" s="486">
        <v>0</v>
      </c>
      <c r="F29" s="486">
        <v>0</v>
      </c>
      <c r="G29" s="486">
        <v>0</v>
      </c>
      <c r="H29" s="486">
        <v>0</v>
      </c>
      <c r="I29" s="486">
        <v>0</v>
      </c>
      <c r="J29" s="486">
        <v>20</v>
      </c>
      <c r="K29" s="486">
        <v>40</v>
      </c>
      <c r="L29" s="486">
        <v>60</v>
      </c>
      <c r="M29" s="486">
        <v>80</v>
      </c>
    </row>
    <row r="30" spans="1:13" ht="47.25" customHeight="1">
      <c r="A30" s="500"/>
      <c r="B30" s="487" t="s">
        <v>460</v>
      </c>
      <c r="C30" s="490" t="s">
        <v>157</v>
      </c>
      <c r="D30" s="486">
        <v>0</v>
      </c>
      <c r="E30" s="486">
        <v>0</v>
      </c>
      <c r="F30" s="486">
        <v>0</v>
      </c>
      <c r="G30" s="486">
        <v>0</v>
      </c>
      <c r="H30" s="486">
        <v>0</v>
      </c>
      <c r="I30" s="486">
        <v>0</v>
      </c>
      <c r="J30" s="486">
        <v>20</v>
      </c>
      <c r="K30" s="486">
        <v>40</v>
      </c>
      <c r="L30" s="486">
        <v>60</v>
      </c>
      <c r="M30" s="486">
        <v>80</v>
      </c>
    </row>
    <row r="31" spans="1:13" ht="47.25" customHeight="1">
      <c r="A31" s="500"/>
      <c r="B31" s="487" t="s">
        <v>461</v>
      </c>
      <c r="C31" s="490" t="s">
        <v>157</v>
      </c>
      <c r="D31" s="486">
        <v>0</v>
      </c>
      <c r="E31" s="486">
        <v>0</v>
      </c>
      <c r="F31" s="486">
        <v>0</v>
      </c>
      <c r="G31" s="486">
        <v>0</v>
      </c>
      <c r="H31" s="486">
        <v>0</v>
      </c>
      <c r="I31" s="486">
        <v>0</v>
      </c>
      <c r="J31" s="486">
        <v>20</v>
      </c>
      <c r="K31" s="486">
        <v>40</v>
      </c>
      <c r="L31" s="486">
        <v>60</v>
      </c>
      <c r="M31" s="486">
        <v>80</v>
      </c>
    </row>
    <row r="32" spans="1:13" ht="47.25" customHeight="1">
      <c r="A32" s="500"/>
      <c r="B32" s="487" t="s">
        <v>462</v>
      </c>
      <c r="C32" s="490" t="s">
        <v>157</v>
      </c>
      <c r="D32" s="486">
        <v>0</v>
      </c>
      <c r="E32" s="486">
        <v>0</v>
      </c>
      <c r="F32" s="486">
        <v>0</v>
      </c>
      <c r="G32" s="486">
        <v>0</v>
      </c>
      <c r="H32" s="486">
        <v>0</v>
      </c>
      <c r="I32" s="486">
        <v>0</v>
      </c>
      <c r="J32" s="486">
        <v>20</v>
      </c>
      <c r="K32" s="486">
        <v>40</v>
      </c>
      <c r="L32" s="486">
        <v>60</v>
      </c>
      <c r="M32" s="486">
        <v>80</v>
      </c>
    </row>
    <row r="33" spans="1:13" ht="47.25" customHeight="1">
      <c r="A33" s="500"/>
      <c r="B33" s="487" t="s">
        <v>463</v>
      </c>
      <c r="C33" s="490" t="s">
        <v>157</v>
      </c>
      <c r="D33" s="486">
        <v>0</v>
      </c>
      <c r="E33" s="486">
        <v>0</v>
      </c>
      <c r="F33" s="486">
        <v>0</v>
      </c>
      <c r="G33" s="486">
        <v>0</v>
      </c>
      <c r="H33" s="486">
        <v>0</v>
      </c>
      <c r="I33" s="486">
        <v>0</v>
      </c>
      <c r="J33" s="486">
        <v>20</v>
      </c>
      <c r="K33" s="486">
        <v>40</v>
      </c>
      <c r="L33" s="486">
        <v>60</v>
      </c>
      <c r="M33" s="486">
        <v>80</v>
      </c>
    </row>
    <row r="34" spans="1:13" ht="47.25" customHeight="1">
      <c r="A34" s="500"/>
      <c r="B34" s="487" t="s">
        <v>464</v>
      </c>
      <c r="C34" s="490" t="s">
        <v>157</v>
      </c>
      <c r="D34" s="486">
        <v>0</v>
      </c>
      <c r="E34" s="486">
        <v>0</v>
      </c>
      <c r="F34" s="486">
        <v>0</v>
      </c>
      <c r="G34" s="486">
        <v>0</v>
      </c>
      <c r="H34" s="486">
        <v>0</v>
      </c>
      <c r="I34" s="486">
        <v>0</v>
      </c>
      <c r="J34" s="486">
        <v>20</v>
      </c>
      <c r="K34" s="486">
        <v>40</v>
      </c>
      <c r="L34" s="486">
        <v>60</v>
      </c>
      <c r="M34" s="486">
        <v>80</v>
      </c>
    </row>
    <row r="35" spans="1:13" ht="47.25" customHeight="1">
      <c r="A35" s="500"/>
      <c r="B35" s="487" t="s">
        <v>465</v>
      </c>
      <c r="C35" s="490" t="s">
        <v>157</v>
      </c>
      <c r="D35" s="486">
        <v>0</v>
      </c>
      <c r="E35" s="486">
        <v>0</v>
      </c>
      <c r="F35" s="486">
        <v>0</v>
      </c>
      <c r="G35" s="486">
        <v>0</v>
      </c>
      <c r="H35" s="486">
        <v>0</v>
      </c>
      <c r="I35" s="486">
        <v>0</v>
      </c>
      <c r="J35" s="486">
        <v>20</v>
      </c>
      <c r="K35" s="486">
        <v>40</v>
      </c>
      <c r="L35" s="486">
        <v>60</v>
      </c>
      <c r="M35" s="486">
        <v>80</v>
      </c>
    </row>
    <row r="36" spans="1:13" ht="47.25" customHeight="1">
      <c r="A36" s="500"/>
      <c r="B36" s="487" t="s">
        <v>466</v>
      </c>
      <c r="C36" s="490" t="s">
        <v>157</v>
      </c>
      <c r="D36" s="486">
        <v>0</v>
      </c>
      <c r="E36" s="486">
        <v>0</v>
      </c>
      <c r="F36" s="486">
        <v>0</v>
      </c>
      <c r="G36" s="486">
        <v>0</v>
      </c>
      <c r="H36" s="486">
        <v>0</v>
      </c>
      <c r="I36" s="486">
        <v>0</v>
      </c>
      <c r="J36" s="486">
        <v>20</v>
      </c>
      <c r="K36" s="486">
        <v>40</v>
      </c>
      <c r="L36" s="486">
        <v>60</v>
      </c>
      <c r="M36" s="486">
        <v>80</v>
      </c>
    </row>
    <row r="37" spans="1:13" ht="47.25" customHeight="1">
      <c r="A37" s="500"/>
      <c r="B37" s="487" t="s">
        <v>467</v>
      </c>
      <c r="C37" s="490" t="s">
        <v>157</v>
      </c>
      <c r="D37" s="486">
        <v>0</v>
      </c>
      <c r="E37" s="486">
        <v>0</v>
      </c>
      <c r="F37" s="486">
        <v>0</v>
      </c>
      <c r="G37" s="486">
        <v>0</v>
      </c>
      <c r="H37" s="486">
        <v>0</v>
      </c>
      <c r="I37" s="486">
        <v>0</v>
      </c>
      <c r="J37" s="486">
        <v>20</v>
      </c>
      <c r="K37" s="486">
        <v>40</v>
      </c>
      <c r="L37" s="486">
        <v>60</v>
      </c>
      <c r="M37" s="486">
        <v>80</v>
      </c>
    </row>
    <row r="38" spans="1:13" ht="47.25" customHeight="1">
      <c r="A38" s="500"/>
      <c r="B38" s="487" t="s">
        <v>468</v>
      </c>
      <c r="C38" s="490" t="s">
        <v>157</v>
      </c>
      <c r="D38" s="486">
        <v>0</v>
      </c>
      <c r="E38" s="486">
        <v>0</v>
      </c>
      <c r="F38" s="486">
        <v>0</v>
      </c>
      <c r="G38" s="486">
        <v>0</v>
      </c>
      <c r="H38" s="486">
        <v>0</v>
      </c>
      <c r="I38" s="486">
        <v>0</v>
      </c>
      <c r="J38" s="486">
        <v>20</v>
      </c>
      <c r="K38" s="486">
        <v>40</v>
      </c>
      <c r="L38" s="486">
        <v>60</v>
      </c>
      <c r="M38" s="486">
        <v>80</v>
      </c>
    </row>
    <row r="39" spans="1:13" ht="47.25" customHeight="1">
      <c r="A39" s="500"/>
      <c r="B39" s="487" t="s">
        <v>469</v>
      </c>
      <c r="C39" s="490" t="s">
        <v>157</v>
      </c>
      <c r="D39" s="486">
        <v>0</v>
      </c>
      <c r="E39" s="486">
        <v>0</v>
      </c>
      <c r="F39" s="486">
        <v>0</v>
      </c>
      <c r="G39" s="486">
        <v>0</v>
      </c>
      <c r="H39" s="486">
        <v>0</v>
      </c>
      <c r="I39" s="486">
        <v>0</v>
      </c>
      <c r="J39" s="486">
        <v>20</v>
      </c>
      <c r="K39" s="486">
        <v>40</v>
      </c>
      <c r="L39" s="486">
        <v>60</v>
      </c>
      <c r="M39" s="486">
        <v>80</v>
      </c>
    </row>
    <row r="40" spans="1:13" ht="47.25" customHeight="1">
      <c r="A40" s="500"/>
      <c r="B40" s="487" t="s">
        <v>470</v>
      </c>
      <c r="C40" s="490" t="s">
        <v>157</v>
      </c>
      <c r="D40" s="486">
        <v>0</v>
      </c>
      <c r="E40" s="486">
        <v>0</v>
      </c>
      <c r="F40" s="486">
        <v>0</v>
      </c>
      <c r="G40" s="486">
        <v>0</v>
      </c>
      <c r="H40" s="486">
        <v>0</v>
      </c>
      <c r="I40" s="486">
        <v>0</v>
      </c>
      <c r="J40" s="486">
        <v>20</v>
      </c>
      <c r="K40" s="486">
        <v>40</v>
      </c>
      <c r="L40" s="486">
        <v>60</v>
      </c>
      <c r="M40" s="486">
        <v>80</v>
      </c>
    </row>
    <row r="41" spans="1:13" ht="47.25" customHeight="1">
      <c r="A41" s="500"/>
      <c r="B41" s="487" t="s">
        <v>471</v>
      </c>
      <c r="C41" s="490" t="s">
        <v>157</v>
      </c>
      <c r="D41" s="486">
        <v>0</v>
      </c>
      <c r="E41" s="486">
        <v>0</v>
      </c>
      <c r="F41" s="486">
        <v>0</v>
      </c>
      <c r="G41" s="486">
        <v>0</v>
      </c>
      <c r="H41" s="486">
        <v>0</v>
      </c>
      <c r="I41" s="486">
        <v>0</v>
      </c>
      <c r="J41" s="486">
        <v>20</v>
      </c>
      <c r="K41" s="486">
        <v>40</v>
      </c>
      <c r="L41" s="486">
        <v>60</v>
      </c>
      <c r="M41" s="486">
        <v>80</v>
      </c>
    </row>
    <row r="42" spans="1:13" ht="47.25" customHeight="1">
      <c r="A42" s="500"/>
      <c r="B42" s="487" t="s">
        <v>472</v>
      </c>
      <c r="C42" s="490" t="s">
        <v>157</v>
      </c>
      <c r="D42" s="486">
        <v>0</v>
      </c>
      <c r="E42" s="486">
        <v>0</v>
      </c>
      <c r="F42" s="486">
        <v>0</v>
      </c>
      <c r="G42" s="486">
        <v>0</v>
      </c>
      <c r="H42" s="486">
        <v>0</v>
      </c>
      <c r="I42" s="486">
        <v>0</v>
      </c>
      <c r="J42" s="486">
        <v>20</v>
      </c>
      <c r="K42" s="486">
        <v>40</v>
      </c>
      <c r="L42" s="486">
        <v>60</v>
      </c>
      <c r="M42" s="486">
        <v>80</v>
      </c>
    </row>
    <row r="43" spans="1:13" ht="47.25" customHeight="1">
      <c r="A43" s="500"/>
      <c r="B43" s="487" t="s">
        <v>473</v>
      </c>
      <c r="C43" s="490" t="s">
        <v>157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20</v>
      </c>
      <c r="K43" s="486">
        <v>40</v>
      </c>
      <c r="L43" s="486">
        <v>60</v>
      </c>
      <c r="M43" s="486">
        <v>80</v>
      </c>
    </row>
    <row r="44" spans="1:13" ht="47.25" customHeight="1">
      <c r="A44" s="500"/>
      <c r="B44" s="487" t="s">
        <v>474</v>
      </c>
      <c r="C44" s="490" t="s">
        <v>157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20</v>
      </c>
      <c r="K44" s="486">
        <v>40</v>
      </c>
      <c r="L44" s="486">
        <v>60</v>
      </c>
      <c r="M44" s="486">
        <v>80</v>
      </c>
    </row>
    <row r="45" spans="1:13" ht="47.25" customHeight="1">
      <c r="A45" s="500"/>
      <c r="B45" s="487" t="s">
        <v>475</v>
      </c>
      <c r="C45" s="490" t="s">
        <v>157</v>
      </c>
      <c r="D45" s="486">
        <v>0</v>
      </c>
      <c r="E45" s="486">
        <v>0</v>
      </c>
      <c r="F45" s="486">
        <v>0</v>
      </c>
      <c r="G45" s="486">
        <v>0</v>
      </c>
      <c r="H45" s="486">
        <v>0</v>
      </c>
      <c r="I45" s="486">
        <v>0</v>
      </c>
      <c r="J45" s="486">
        <v>20</v>
      </c>
      <c r="K45" s="486">
        <v>40</v>
      </c>
      <c r="L45" s="486">
        <v>60</v>
      </c>
      <c r="M45" s="486">
        <v>80</v>
      </c>
    </row>
    <row r="46" spans="1:13" ht="47.25" customHeight="1">
      <c r="A46" s="500"/>
      <c r="B46" s="487" t="s">
        <v>476</v>
      </c>
      <c r="C46" s="490" t="s">
        <v>157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20</v>
      </c>
      <c r="K46" s="486">
        <v>40</v>
      </c>
      <c r="L46" s="486">
        <v>60</v>
      </c>
      <c r="M46" s="486">
        <v>80</v>
      </c>
    </row>
    <row r="47" spans="1:13" ht="47.25" customHeight="1">
      <c r="A47" s="500"/>
      <c r="B47" s="487" t="s">
        <v>477</v>
      </c>
      <c r="C47" s="490" t="s">
        <v>157</v>
      </c>
      <c r="D47" s="486">
        <v>0</v>
      </c>
      <c r="E47" s="486">
        <v>0</v>
      </c>
      <c r="F47" s="486">
        <v>0</v>
      </c>
      <c r="G47" s="486">
        <v>0</v>
      </c>
      <c r="H47" s="486">
        <v>0</v>
      </c>
      <c r="I47" s="486">
        <v>0</v>
      </c>
      <c r="J47" s="486">
        <v>20</v>
      </c>
      <c r="K47" s="486">
        <v>40</v>
      </c>
      <c r="L47" s="486">
        <v>60</v>
      </c>
      <c r="M47" s="486">
        <v>80</v>
      </c>
    </row>
    <row r="48" spans="1:13" ht="47.25" customHeight="1">
      <c r="A48" s="500"/>
      <c r="B48" s="487" t="s">
        <v>478</v>
      </c>
      <c r="C48" s="490" t="s">
        <v>157</v>
      </c>
      <c r="D48" s="486">
        <v>0</v>
      </c>
      <c r="E48" s="486">
        <v>0</v>
      </c>
      <c r="F48" s="486">
        <v>0</v>
      </c>
      <c r="G48" s="486">
        <v>0</v>
      </c>
      <c r="H48" s="486">
        <v>0</v>
      </c>
      <c r="I48" s="486">
        <v>0</v>
      </c>
      <c r="J48" s="486">
        <v>20</v>
      </c>
      <c r="K48" s="486">
        <v>40</v>
      </c>
      <c r="L48" s="486">
        <v>60</v>
      </c>
      <c r="M48" s="486">
        <v>80</v>
      </c>
    </row>
    <row r="49" spans="1:13" ht="47.25" customHeight="1">
      <c r="A49" s="486"/>
      <c r="B49" s="487" t="s">
        <v>501</v>
      </c>
      <c r="C49" s="490" t="s">
        <v>157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20</v>
      </c>
      <c r="K49" s="486">
        <v>40</v>
      </c>
      <c r="L49" s="486">
        <v>60</v>
      </c>
      <c r="M49" s="486">
        <v>80</v>
      </c>
    </row>
    <row r="50" spans="1:13" ht="47.25" customHeight="1">
      <c r="A50" s="500"/>
      <c r="B50" s="487" t="s">
        <v>480</v>
      </c>
      <c r="C50" s="490" t="s">
        <v>157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20</v>
      </c>
      <c r="K50" s="486">
        <v>40</v>
      </c>
      <c r="L50" s="486">
        <v>60</v>
      </c>
      <c r="M50" s="486">
        <v>80</v>
      </c>
    </row>
    <row r="51" spans="1:13" ht="47.25" customHeight="1">
      <c r="A51" s="500"/>
      <c r="B51" s="495" t="s">
        <v>481</v>
      </c>
      <c r="C51" s="490" t="s">
        <v>157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0</v>
      </c>
      <c r="J51" s="486">
        <v>20</v>
      </c>
      <c r="K51" s="486">
        <v>40</v>
      </c>
      <c r="L51" s="486">
        <v>60</v>
      </c>
      <c r="M51" s="486">
        <v>80</v>
      </c>
    </row>
    <row r="52" spans="1:13" ht="47.25" customHeight="1">
      <c r="A52" s="500"/>
      <c r="B52" s="487" t="s">
        <v>482</v>
      </c>
      <c r="C52" s="490" t="s">
        <v>157</v>
      </c>
      <c r="D52" s="486">
        <v>0</v>
      </c>
      <c r="E52" s="486">
        <v>0</v>
      </c>
      <c r="F52" s="486">
        <v>0</v>
      </c>
      <c r="G52" s="486">
        <v>0</v>
      </c>
      <c r="H52" s="486">
        <v>0</v>
      </c>
      <c r="I52" s="486">
        <v>0</v>
      </c>
      <c r="J52" s="486">
        <v>20</v>
      </c>
      <c r="K52" s="486">
        <v>40</v>
      </c>
      <c r="L52" s="486">
        <v>60</v>
      </c>
      <c r="M52" s="486">
        <v>80</v>
      </c>
    </row>
    <row r="53" spans="1:13" ht="47.25" customHeight="1">
      <c r="A53" s="500"/>
      <c r="B53" s="487" t="s">
        <v>483</v>
      </c>
      <c r="C53" s="490" t="s">
        <v>157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20</v>
      </c>
      <c r="K53" s="486">
        <v>40</v>
      </c>
      <c r="L53" s="486">
        <v>60</v>
      </c>
      <c r="M53" s="486">
        <v>80</v>
      </c>
    </row>
    <row r="54" spans="1:13" ht="47.25" customHeight="1">
      <c r="A54" s="500"/>
      <c r="B54" s="487" t="s">
        <v>502</v>
      </c>
      <c r="C54" s="490" t="s">
        <v>157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20</v>
      </c>
      <c r="K54" s="486">
        <v>40</v>
      </c>
      <c r="L54" s="486">
        <v>60</v>
      </c>
      <c r="M54" s="486">
        <v>80</v>
      </c>
    </row>
    <row r="55" spans="1:13" ht="47.25" customHeight="1">
      <c r="A55" s="500"/>
      <c r="B55" s="487" t="s">
        <v>485</v>
      </c>
      <c r="C55" s="490" t="s">
        <v>157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20</v>
      </c>
      <c r="K55" s="486">
        <v>40</v>
      </c>
      <c r="L55" s="486">
        <v>60</v>
      </c>
      <c r="M55" s="486">
        <v>80</v>
      </c>
    </row>
    <row r="56" spans="1:13" ht="47.25" customHeight="1">
      <c r="A56" s="500"/>
      <c r="B56" s="487" t="s">
        <v>509</v>
      </c>
      <c r="C56" s="490" t="s">
        <v>157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20</v>
      </c>
      <c r="K56" s="486">
        <v>40</v>
      </c>
      <c r="L56" s="486">
        <v>60</v>
      </c>
      <c r="M56" s="486">
        <v>80</v>
      </c>
    </row>
    <row r="57" spans="1:13" ht="47.25" customHeight="1">
      <c r="A57" s="500"/>
      <c r="B57" s="487" t="s">
        <v>487</v>
      </c>
      <c r="C57" s="490" t="s">
        <v>157</v>
      </c>
      <c r="D57" s="486">
        <v>0</v>
      </c>
      <c r="E57" s="486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20</v>
      </c>
      <c r="K57" s="486">
        <v>40</v>
      </c>
      <c r="L57" s="486">
        <v>60</v>
      </c>
      <c r="M57" s="486">
        <v>80</v>
      </c>
    </row>
    <row r="58" spans="1:13" ht="47.25" customHeight="1">
      <c r="A58" s="500"/>
      <c r="B58" s="487" t="s">
        <v>488</v>
      </c>
      <c r="C58" s="490" t="s">
        <v>157</v>
      </c>
      <c r="D58" s="486">
        <v>0</v>
      </c>
      <c r="E58" s="486">
        <v>0</v>
      </c>
      <c r="F58" s="486">
        <v>0</v>
      </c>
      <c r="G58" s="486">
        <v>0</v>
      </c>
      <c r="H58" s="486">
        <v>0</v>
      </c>
      <c r="I58" s="486">
        <v>0</v>
      </c>
      <c r="J58" s="486">
        <v>20</v>
      </c>
      <c r="K58" s="486">
        <v>40</v>
      </c>
      <c r="L58" s="486">
        <v>60</v>
      </c>
      <c r="M58" s="486">
        <v>80</v>
      </c>
    </row>
    <row r="59" spans="1:13" ht="47.25" customHeight="1" thickBot="1">
      <c r="A59" s="500"/>
      <c r="B59" s="487" t="s">
        <v>489</v>
      </c>
      <c r="C59" s="490" t="s">
        <v>157</v>
      </c>
      <c r="D59" s="493">
        <v>0</v>
      </c>
      <c r="E59" s="493">
        <v>0</v>
      </c>
      <c r="F59" s="493">
        <v>0</v>
      </c>
      <c r="G59" s="493">
        <v>0</v>
      </c>
      <c r="H59" s="493">
        <v>0</v>
      </c>
      <c r="I59" s="493">
        <v>0</v>
      </c>
      <c r="J59" s="486">
        <v>20</v>
      </c>
      <c r="K59" s="486">
        <v>40</v>
      </c>
      <c r="L59" s="486">
        <v>60</v>
      </c>
      <c r="M59" s="486">
        <v>80</v>
      </c>
    </row>
    <row r="60" spans="1:13" ht="47.25" customHeight="1">
      <c r="A60" s="500"/>
      <c r="B60" s="487" t="s">
        <v>490</v>
      </c>
      <c r="C60" s="490" t="s">
        <v>157</v>
      </c>
      <c r="D60" s="486">
        <v>0</v>
      </c>
      <c r="E60" s="486">
        <v>0</v>
      </c>
      <c r="F60" s="486">
        <v>0</v>
      </c>
      <c r="G60" s="486">
        <v>0</v>
      </c>
      <c r="H60" s="486">
        <v>0</v>
      </c>
      <c r="I60" s="486">
        <v>0</v>
      </c>
      <c r="J60" s="486">
        <v>20</v>
      </c>
      <c r="K60" s="486">
        <v>40</v>
      </c>
      <c r="L60" s="486">
        <v>60</v>
      </c>
      <c r="M60" s="486">
        <v>80</v>
      </c>
    </row>
    <row r="61" spans="1:13" ht="47.25" customHeight="1">
      <c r="A61" s="500"/>
      <c r="B61" s="487" t="s">
        <v>491</v>
      </c>
      <c r="C61" s="490" t="s">
        <v>157</v>
      </c>
      <c r="D61" s="486">
        <v>0</v>
      </c>
      <c r="E61" s="486">
        <v>0</v>
      </c>
      <c r="F61" s="486">
        <v>0</v>
      </c>
      <c r="G61" s="486">
        <v>0</v>
      </c>
      <c r="H61" s="486">
        <v>0</v>
      </c>
      <c r="I61" s="486">
        <v>0</v>
      </c>
      <c r="J61" s="486">
        <v>20</v>
      </c>
      <c r="K61" s="486">
        <v>40</v>
      </c>
      <c r="L61" s="486">
        <v>60</v>
      </c>
      <c r="M61" s="486">
        <v>80</v>
      </c>
    </row>
    <row r="62" spans="1:13" ht="47.25" customHeight="1">
      <c r="A62" s="500"/>
      <c r="B62" s="487" t="s">
        <v>492</v>
      </c>
      <c r="C62" s="490" t="s">
        <v>157</v>
      </c>
      <c r="D62" s="486">
        <v>0</v>
      </c>
      <c r="E62" s="486">
        <v>0</v>
      </c>
      <c r="F62" s="486">
        <v>0</v>
      </c>
      <c r="G62" s="486">
        <v>0</v>
      </c>
      <c r="H62" s="486">
        <v>0</v>
      </c>
      <c r="I62" s="486">
        <v>0</v>
      </c>
      <c r="J62" s="486">
        <v>20</v>
      </c>
      <c r="K62" s="486">
        <v>40</v>
      </c>
      <c r="L62" s="486">
        <v>60</v>
      </c>
      <c r="M62" s="486">
        <v>80</v>
      </c>
    </row>
    <row r="63" spans="1:13" ht="47.25" customHeight="1">
      <c r="A63" s="500"/>
      <c r="B63" s="487" t="s">
        <v>493</v>
      </c>
      <c r="C63" s="490" t="s">
        <v>157</v>
      </c>
      <c r="D63" s="486">
        <v>0</v>
      </c>
      <c r="E63" s="486">
        <v>0</v>
      </c>
      <c r="F63" s="486">
        <v>0</v>
      </c>
      <c r="G63" s="486">
        <v>0</v>
      </c>
      <c r="H63" s="486">
        <v>0</v>
      </c>
      <c r="I63" s="486">
        <v>0</v>
      </c>
      <c r="J63" s="486">
        <v>20</v>
      </c>
      <c r="K63" s="486">
        <v>40</v>
      </c>
      <c r="L63" s="486">
        <v>60</v>
      </c>
      <c r="M63" s="486">
        <v>80</v>
      </c>
    </row>
    <row r="64" spans="1:13" ht="47.25" customHeight="1">
      <c r="A64" s="500"/>
      <c r="B64" s="487" t="s">
        <v>494</v>
      </c>
      <c r="C64" s="490" t="s">
        <v>157</v>
      </c>
      <c r="D64" s="486">
        <v>0</v>
      </c>
      <c r="E64" s="486">
        <v>0</v>
      </c>
      <c r="F64" s="486">
        <v>0</v>
      </c>
      <c r="G64" s="486">
        <v>0</v>
      </c>
      <c r="H64" s="486">
        <v>0</v>
      </c>
      <c r="I64" s="486">
        <v>0</v>
      </c>
      <c r="J64" s="486">
        <v>20</v>
      </c>
      <c r="K64" s="486">
        <v>40</v>
      </c>
      <c r="L64" s="486">
        <v>60</v>
      </c>
      <c r="M64" s="486">
        <v>80</v>
      </c>
    </row>
    <row r="65" spans="1:13" ht="47.25" customHeight="1">
      <c r="A65" s="500"/>
      <c r="B65" s="487" t="s">
        <v>495</v>
      </c>
      <c r="C65" s="490" t="s">
        <v>157</v>
      </c>
      <c r="D65" s="486">
        <v>0</v>
      </c>
      <c r="E65" s="486">
        <v>0</v>
      </c>
      <c r="F65" s="486">
        <v>0</v>
      </c>
      <c r="G65" s="486">
        <v>0</v>
      </c>
      <c r="H65" s="486">
        <v>0</v>
      </c>
      <c r="I65" s="486">
        <v>0</v>
      </c>
      <c r="J65" s="486">
        <v>20</v>
      </c>
      <c r="K65" s="486">
        <v>40</v>
      </c>
      <c r="L65" s="486">
        <v>60</v>
      </c>
      <c r="M65" s="486">
        <v>80</v>
      </c>
    </row>
    <row r="66" spans="1:13" ht="47.25" customHeight="1">
      <c r="A66" s="500"/>
      <c r="B66" s="487" t="s">
        <v>496</v>
      </c>
      <c r="C66" s="490" t="s">
        <v>157</v>
      </c>
      <c r="D66" s="486">
        <v>0</v>
      </c>
      <c r="E66" s="486">
        <v>0</v>
      </c>
      <c r="F66" s="486">
        <v>0</v>
      </c>
      <c r="G66" s="486">
        <v>0</v>
      </c>
      <c r="H66" s="486">
        <v>0</v>
      </c>
      <c r="I66" s="486">
        <v>0</v>
      </c>
      <c r="J66" s="486">
        <v>20</v>
      </c>
      <c r="K66" s="486">
        <v>40</v>
      </c>
      <c r="L66" s="486">
        <v>60</v>
      </c>
      <c r="M66" s="486">
        <v>80</v>
      </c>
    </row>
    <row r="67" spans="1:13" ht="47.25" customHeight="1">
      <c r="A67" s="500"/>
      <c r="B67" s="487" t="s">
        <v>497</v>
      </c>
      <c r="C67" s="490" t="s">
        <v>157</v>
      </c>
      <c r="D67" s="486">
        <v>0</v>
      </c>
      <c r="E67" s="486">
        <v>0</v>
      </c>
      <c r="F67" s="486">
        <v>0</v>
      </c>
      <c r="G67" s="486">
        <v>0</v>
      </c>
      <c r="H67" s="486">
        <v>0</v>
      </c>
      <c r="I67" s="486">
        <v>0</v>
      </c>
      <c r="J67" s="486">
        <v>20</v>
      </c>
      <c r="K67" s="486">
        <v>40</v>
      </c>
      <c r="L67" s="486">
        <v>60</v>
      </c>
      <c r="M67" s="486">
        <v>80</v>
      </c>
    </row>
    <row r="68" spans="1:13" ht="47.25" customHeight="1">
      <c r="A68" s="500"/>
      <c r="B68" s="487" t="s">
        <v>498</v>
      </c>
      <c r="C68" s="490" t="s">
        <v>157</v>
      </c>
      <c r="D68" s="486">
        <v>0</v>
      </c>
      <c r="E68" s="486">
        <v>0</v>
      </c>
      <c r="F68" s="486">
        <v>0</v>
      </c>
      <c r="G68" s="486">
        <v>0</v>
      </c>
      <c r="H68" s="486">
        <v>0</v>
      </c>
      <c r="I68" s="486">
        <v>0</v>
      </c>
      <c r="J68" s="486">
        <v>20</v>
      </c>
      <c r="K68" s="486">
        <v>40</v>
      </c>
      <c r="L68" s="486">
        <v>60</v>
      </c>
      <c r="M68" s="486">
        <v>80</v>
      </c>
    </row>
    <row r="69" spans="1:13" ht="47.25" customHeight="1">
      <c r="A69" s="500"/>
      <c r="B69" s="487" t="s">
        <v>499</v>
      </c>
      <c r="C69" s="490" t="s">
        <v>157</v>
      </c>
      <c r="D69" s="486">
        <v>0</v>
      </c>
      <c r="E69" s="486">
        <v>0</v>
      </c>
      <c r="F69" s="486">
        <v>0</v>
      </c>
      <c r="G69" s="486">
        <v>0</v>
      </c>
      <c r="H69" s="486">
        <v>0</v>
      </c>
      <c r="I69" s="486">
        <v>0</v>
      </c>
      <c r="J69" s="486">
        <v>20</v>
      </c>
      <c r="K69" s="486">
        <v>40</v>
      </c>
      <c r="L69" s="486">
        <v>60</v>
      </c>
      <c r="M69" s="486">
        <v>80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0"/>
  </sheetPr>
  <dimension ref="A1:N141"/>
  <sheetViews>
    <sheetView zoomScale="90" zoomScaleNormal="90" workbookViewId="0">
      <pane xSplit="2" ySplit="4" topLeftCell="C5" activePane="bottomRight" state="frozen"/>
      <selection activeCell="S34" sqref="S34"/>
      <selection pane="topRight" activeCell="S34" sqref="S34"/>
      <selection pane="bottomLeft" activeCell="S34" sqref="S34"/>
      <selection pane="bottomRight" activeCell="S34" sqref="S34"/>
    </sheetView>
  </sheetViews>
  <sheetFormatPr defaultRowHeight="15"/>
  <cols>
    <col min="1" max="1" width="4.42578125" customWidth="1"/>
    <col min="2" max="2" width="19.7109375" bestFit="1" customWidth="1"/>
    <col min="3" max="12" width="8.5703125" style="1" customWidth="1"/>
  </cols>
  <sheetData>
    <row r="1" spans="1:12" ht="46.5" customHeight="1">
      <c r="A1" s="737" t="s">
        <v>31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8"/>
    </row>
    <row r="2" spans="1:12" ht="72" customHeight="1">
      <c r="A2" s="737" t="s">
        <v>30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8"/>
    </row>
    <row r="3" spans="1:12" ht="32.25" customHeight="1">
      <c r="A3" s="4"/>
      <c r="B3" s="4"/>
      <c r="C3" s="736" t="s">
        <v>191</v>
      </c>
      <c r="D3" s="736"/>
      <c r="E3" s="736"/>
      <c r="F3" s="736"/>
      <c r="G3" s="736"/>
      <c r="H3" s="736"/>
      <c r="I3" s="736"/>
      <c r="J3" s="736"/>
      <c r="K3" s="736"/>
      <c r="L3" s="736"/>
    </row>
    <row r="4" spans="1:12">
      <c r="A4" s="4"/>
      <c r="B4" s="4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</row>
    <row r="5" spans="1:12">
      <c r="A5" s="4">
        <v>1</v>
      </c>
      <c r="B5" s="47" t="s">
        <v>0</v>
      </c>
      <c r="C5" s="8">
        <v>98</v>
      </c>
      <c r="D5" s="8">
        <v>98</v>
      </c>
      <c r="E5" s="8">
        <v>98</v>
      </c>
      <c r="F5" s="9">
        <v>98</v>
      </c>
      <c r="G5" s="9">
        <v>98</v>
      </c>
      <c r="H5" s="8">
        <v>98</v>
      </c>
      <c r="I5" s="8">
        <v>98</v>
      </c>
      <c r="J5" s="8">
        <v>98</v>
      </c>
      <c r="K5" s="8">
        <v>98</v>
      </c>
      <c r="L5" s="8">
        <v>98</v>
      </c>
    </row>
    <row r="6" spans="1:12">
      <c r="A6" s="4">
        <v>2</v>
      </c>
      <c r="B6" s="47" t="s">
        <v>1</v>
      </c>
      <c r="C6" s="8">
        <v>98</v>
      </c>
      <c r="D6" s="8">
        <v>98</v>
      </c>
      <c r="E6" s="8">
        <v>98</v>
      </c>
      <c r="F6" s="9">
        <v>98</v>
      </c>
      <c r="G6" s="9">
        <v>98</v>
      </c>
      <c r="H6" s="8">
        <v>98</v>
      </c>
      <c r="I6" s="8">
        <v>98</v>
      </c>
      <c r="J6" s="8">
        <v>98</v>
      </c>
      <c r="K6" s="8">
        <v>98</v>
      </c>
      <c r="L6" s="8">
        <v>98</v>
      </c>
    </row>
    <row r="7" spans="1:12">
      <c r="A7" s="4">
        <v>3</v>
      </c>
      <c r="B7" s="47" t="s">
        <v>2</v>
      </c>
      <c r="C7" s="8">
        <v>98</v>
      </c>
      <c r="D7" s="8">
        <v>98</v>
      </c>
      <c r="E7" s="8">
        <v>98</v>
      </c>
      <c r="F7" s="9">
        <v>98</v>
      </c>
      <c r="G7" s="9">
        <v>98</v>
      </c>
      <c r="H7" s="8">
        <v>98</v>
      </c>
      <c r="I7" s="8">
        <v>98</v>
      </c>
      <c r="J7" s="8">
        <v>98</v>
      </c>
      <c r="K7" s="8">
        <v>98</v>
      </c>
      <c r="L7" s="8">
        <v>98</v>
      </c>
    </row>
    <row r="8" spans="1:12">
      <c r="A8" s="4">
        <v>4</v>
      </c>
      <c r="B8" s="47" t="s">
        <v>3</v>
      </c>
      <c r="C8" s="8">
        <v>98</v>
      </c>
      <c r="D8" s="8">
        <v>98</v>
      </c>
      <c r="E8" s="8">
        <v>98</v>
      </c>
      <c r="F8" s="9">
        <v>98</v>
      </c>
      <c r="G8" s="9">
        <v>98</v>
      </c>
      <c r="H8" s="8">
        <v>98</v>
      </c>
      <c r="I8" s="8">
        <v>98</v>
      </c>
      <c r="J8" s="8">
        <v>98</v>
      </c>
      <c r="K8" s="8">
        <v>98</v>
      </c>
      <c r="L8" s="8">
        <v>98</v>
      </c>
    </row>
    <row r="9" spans="1:12">
      <c r="A9" s="4">
        <v>5</v>
      </c>
      <c r="B9" s="47" t="s">
        <v>4</v>
      </c>
      <c r="C9" s="8">
        <v>98</v>
      </c>
      <c r="D9" s="8">
        <v>98</v>
      </c>
      <c r="E9" s="8">
        <v>98</v>
      </c>
      <c r="F9" s="9">
        <v>98</v>
      </c>
      <c r="G9" s="9">
        <v>98</v>
      </c>
      <c r="H9" s="8">
        <v>98</v>
      </c>
      <c r="I9" s="8">
        <v>98</v>
      </c>
      <c r="J9" s="8">
        <v>98</v>
      </c>
      <c r="K9" s="8">
        <v>98</v>
      </c>
      <c r="L9" s="8">
        <v>98</v>
      </c>
    </row>
    <row r="10" spans="1:12">
      <c r="A10" s="4">
        <v>6</v>
      </c>
      <c r="B10" s="47" t="s">
        <v>5</v>
      </c>
      <c r="C10" s="8">
        <v>98</v>
      </c>
      <c r="D10" s="8">
        <v>98</v>
      </c>
      <c r="E10" s="8">
        <v>98</v>
      </c>
      <c r="F10" s="9">
        <v>98</v>
      </c>
      <c r="G10" s="9">
        <v>98</v>
      </c>
      <c r="H10" s="8">
        <v>98</v>
      </c>
      <c r="I10" s="8">
        <v>98</v>
      </c>
      <c r="J10" s="8">
        <v>98</v>
      </c>
      <c r="K10" s="8">
        <v>98</v>
      </c>
      <c r="L10" s="8">
        <v>98</v>
      </c>
    </row>
    <row r="11" spans="1:12">
      <c r="A11" s="4">
        <v>7</v>
      </c>
      <c r="B11" s="47" t="s">
        <v>6</v>
      </c>
      <c r="C11" s="8">
        <v>98</v>
      </c>
      <c r="D11" s="8">
        <v>98</v>
      </c>
      <c r="E11" s="8">
        <v>98</v>
      </c>
      <c r="F11" s="9">
        <v>98</v>
      </c>
      <c r="G11" s="9">
        <v>98</v>
      </c>
      <c r="H11" s="8">
        <v>98</v>
      </c>
      <c r="I11" s="8">
        <v>98</v>
      </c>
      <c r="J11" s="8">
        <v>98</v>
      </c>
      <c r="K11" s="8">
        <v>98</v>
      </c>
      <c r="L11" s="8">
        <v>98</v>
      </c>
    </row>
    <row r="12" spans="1:12">
      <c r="A12" s="4">
        <v>8</v>
      </c>
      <c r="B12" s="47" t="s">
        <v>7</v>
      </c>
      <c r="C12" s="8">
        <v>98</v>
      </c>
      <c r="D12" s="8">
        <v>98</v>
      </c>
      <c r="E12" s="8">
        <v>98</v>
      </c>
      <c r="F12" s="9">
        <v>98</v>
      </c>
      <c r="G12" s="9">
        <v>98</v>
      </c>
      <c r="H12" s="8">
        <v>98</v>
      </c>
      <c r="I12" s="8">
        <v>98</v>
      </c>
      <c r="J12" s="8">
        <v>98</v>
      </c>
      <c r="K12" s="8">
        <v>98</v>
      </c>
      <c r="L12" s="8">
        <v>98</v>
      </c>
    </row>
    <row r="13" spans="1:12">
      <c r="A13" s="4">
        <v>9</v>
      </c>
      <c r="B13" s="47" t="s">
        <v>8</v>
      </c>
      <c r="C13" s="8">
        <v>98</v>
      </c>
      <c r="D13" s="8">
        <v>98</v>
      </c>
      <c r="E13" s="8">
        <v>98</v>
      </c>
      <c r="F13" s="9">
        <v>98</v>
      </c>
      <c r="G13" s="9">
        <v>98</v>
      </c>
      <c r="H13" s="8">
        <v>98</v>
      </c>
      <c r="I13" s="8">
        <v>98</v>
      </c>
      <c r="J13" s="8">
        <v>98</v>
      </c>
      <c r="K13" s="8">
        <v>98</v>
      </c>
      <c r="L13" s="8">
        <v>98</v>
      </c>
    </row>
    <row r="14" spans="1:12">
      <c r="A14" s="4">
        <v>10</v>
      </c>
      <c r="B14" s="47" t="s">
        <v>9</v>
      </c>
      <c r="C14" s="8">
        <v>98</v>
      </c>
      <c r="D14" s="8">
        <v>98</v>
      </c>
      <c r="E14" s="8">
        <v>98</v>
      </c>
      <c r="F14" s="9">
        <v>98</v>
      </c>
      <c r="G14" s="9">
        <v>98</v>
      </c>
      <c r="H14" s="8">
        <v>98</v>
      </c>
      <c r="I14" s="8">
        <v>98</v>
      </c>
      <c r="J14" s="8">
        <v>98</v>
      </c>
      <c r="K14" s="8">
        <v>98</v>
      </c>
      <c r="L14" s="8">
        <v>98</v>
      </c>
    </row>
    <row r="15" spans="1:12">
      <c r="A15" s="4">
        <v>11</v>
      </c>
      <c r="B15" s="47" t="s">
        <v>10</v>
      </c>
      <c r="C15" s="8">
        <v>98</v>
      </c>
      <c r="D15" s="8">
        <v>98</v>
      </c>
      <c r="E15" s="8">
        <v>98</v>
      </c>
      <c r="F15" s="9">
        <v>98</v>
      </c>
      <c r="G15" s="9">
        <v>98</v>
      </c>
      <c r="H15" s="8">
        <v>98</v>
      </c>
      <c r="I15" s="8">
        <v>98</v>
      </c>
      <c r="J15" s="8">
        <v>98</v>
      </c>
      <c r="K15" s="8">
        <v>98</v>
      </c>
      <c r="L15" s="8">
        <v>98</v>
      </c>
    </row>
    <row r="16" spans="1:12">
      <c r="A16" s="4">
        <v>12</v>
      </c>
      <c r="B16" s="47" t="s">
        <v>11</v>
      </c>
      <c r="C16" s="8">
        <v>98</v>
      </c>
      <c r="D16" s="8">
        <v>98</v>
      </c>
      <c r="E16" s="8">
        <v>98</v>
      </c>
      <c r="F16" s="9">
        <v>98</v>
      </c>
      <c r="G16" s="9">
        <v>98</v>
      </c>
      <c r="H16" s="8">
        <v>98</v>
      </c>
      <c r="I16" s="8">
        <v>98</v>
      </c>
      <c r="J16" s="8">
        <v>98</v>
      </c>
      <c r="K16" s="8">
        <v>98</v>
      </c>
      <c r="L16" s="8">
        <v>98</v>
      </c>
    </row>
    <row r="17" spans="1:14">
      <c r="A17" s="4">
        <v>13</v>
      </c>
      <c r="B17" s="47" t="s">
        <v>12</v>
      </c>
      <c r="C17" s="8">
        <v>98</v>
      </c>
      <c r="D17" s="8">
        <v>98</v>
      </c>
      <c r="E17" s="8">
        <v>98</v>
      </c>
      <c r="F17" s="9">
        <v>98</v>
      </c>
      <c r="G17" s="9">
        <v>98</v>
      </c>
      <c r="H17" s="8">
        <v>98</v>
      </c>
      <c r="I17" s="8">
        <v>98</v>
      </c>
      <c r="J17" s="8">
        <v>98</v>
      </c>
      <c r="K17" s="8">
        <v>98</v>
      </c>
      <c r="L17" s="8">
        <v>98</v>
      </c>
    </row>
    <row r="18" spans="1:14">
      <c r="A18" s="4">
        <v>14</v>
      </c>
      <c r="B18" s="47" t="s">
        <v>13</v>
      </c>
      <c r="C18" s="8">
        <v>98</v>
      </c>
      <c r="D18" s="8">
        <v>98</v>
      </c>
      <c r="E18" s="8">
        <v>98</v>
      </c>
      <c r="F18" s="9">
        <v>98</v>
      </c>
      <c r="G18" s="9">
        <v>98</v>
      </c>
      <c r="H18" s="8">
        <v>98</v>
      </c>
      <c r="I18" s="8">
        <v>98</v>
      </c>
      <c r="J18" s="8">
        <v>98</v>
      </c>
      <c r="K18" s="8">
        <v>98</v>
      </c>
      <c r="L18" s="8">
        <v>98</v>
      </c>
    </row>
    <row r="19" spans="1:14">
      <c r="A19" s="4">
        <v>15</v>
      </c>
      <c r="B19" s="47" t="s">
        <v>14</v>
      </c>
      <c r="C19" s="8">
        <v>98</v>
      </c>
      <c r="D19" s="8">
        <v>98</v>
      </c>
      <c r="E19" s="8">
        <v>98</v>
      </c>
      <c r="F19" s="9">
        <v>98</v>
      </c>
      <c r="G19" s="9">
        <v>98</v>
      </c>
      <c r="H19" s="8">
        <v>98</v>
      </c>
      <c r="I19" s="8">
        <v>98</v>
      </c>
      <c r="J19" s="8">
        <v>98</v>
      </c>
      <c r="K19" s="8">
        <v>98</v>
      </c>
      <c r="L19" s="8">
        <v>98</v>
      </c>
    </row>
    <row r="20" spans="1:14">
      <c r="A20" s="4">
        <v>16</v>
      </c>
      <c r="B20" s="47" t="s">
        <v>15</v>
      </c>
      <c r="C20" s="8">
        <v>98</v>
      </c>
      <c r="D20" s="8">
        <v>98</v>
      </c>
      <c r="E20" s="8">
        <v>98</v>
      </c>
      <c r="F20" s="9">
        <v>98</v>
      </c>
      <c r="G20" s="9">
        <v>98</v>
      </c>
      <c r="H20" s="8">
        <v>98</v>
      </c>
      <c r="I20" s="8">
        <v>98</v>
      </c>
      <c r="J20" s="8">
        <v>98</v>
      </c>
      <c r="K20" s="8">
        <v>98</v>
      </c>
      <c r="L20" s="8">
        <v>98</v>
      </c>
    </row>
    <row r="21" spans="1:14">
      <c r="A21" s="4">
        <v>17</v>
      </c>
      <c r="B21" s="47" t="s">
        <v>16</v>
      </c>
      <c r="C21" s="8">
        <v>98</v>
      </c>
      <c r="D21" s="8">
        <v>98</v>
      </c>
      <c r="E21" s="8">
        <v>98</v>
      </c>
      <c r="F21" s="9">
        <v>98</v>
      </c>
      <c r="G21" s="9">
        <v>98</v>
      </c>
      <c r="H21" s="8">
        <v>98</v>
      </c>
      <c r="I21" s="8">
        <v>98</v>
      </c>
      <c r="J21" s="8">
        <v>98</v>
      </c>
      <c r="K21" s="8">
        <v>98</v>
      </c>
      <c r="L21" s="8">
        <v>98</v>
      </c>
    </row>
    <row r="22" spans="1:14">
      <c r="A22" s="4">
        <v>18</v>
      </c>
      <c r="B22" s="47" t="s">
        <v>17</v>
      </c>
      <c r="C22" s="8">
        <v>98</v>
      </c>
      <c r="D22" s="8">
        <v>98</v>
      </c>
      <c r="E22" s="8">
        <v>98</v>
      </c>
      <c r="F22" s="9">
        <v>98</v>
      </c>
      <c r="G22" s="9">
        <v>98</v>
      </c>
      <c r="H22" s="8">
        <v>98</v>
      </c>
      <c r="I22" s="8">
        <v>98</v>
      </c>
      <c r="J22" s="8">
        <v>98</v>
      </c>
      <c r="K22" s="8">
        <v>98</v>
      </c>
      <c r="L22" s="8">
        <v>98</v>
      </c>
    </row>
    <row r="23" spans="1:14">
      <c r="A23" s="4">
        <v>19</v>
      </c>
      <c r="B23" s="47" t="s">
        <v>18</v>
      </c>
      <c r="C23" s="8">
        <v>98</v>
      </c>
      <c r="D23" s="8">
        <v>98</v>
      </c>
      <c r="E23" s="8">
        <v>98</v>
      </c>
      <c r="F23" s="9">
        <v>98</v>
      </c>
      <c r="G23" s="9">
        <v>98</v>
      </c>
      <c r="H23" s="8">
        <v>98</v>
      </c>
      <c r="I23" s="8">
        <v>98</v>
      </c>
      <c r="J23" s="8">
        <v>98</v>
      </c>
      <c r="K23" s="8">
        <v>98</v>
      </c>
      <c r="L23" s="8">
        <v>98</v>
      </c>
    </row>
    <row r="24" spans="1:14">
      <c r="A24" s="4">
        <v>20</v>
      </c>
      <c r="B24" s="47" t="s">
        <v>19</v>
      </c>
      <c r="C24" s="8">
        <v>98</v>
      </c>
      <c r="D24" s="8">
        <v>98</v>
      </c>
      <c r="E24" s="8">
        <v>98</v>
      </c>
      <c r="F24" s="9">
        <v>98</v>
      </c>
      <c r="G24" s="9">
        <v>98</v>
      </c>
      <c r="H24" s="8">
        <v>98</v>
      </c>
      <c r="I24" s="8">
        <v>98</v>
      </c>
      <c r="J24" s="8">
        <v>98</v>
      </c>
      <c r="K24" s="8">
        <v>98</v>
      </c>
      <c r="L24" s="8">
        <v>98</v>
      </c>
      <c r="M24" s="7"/>
      <c r="N24" s="2"/>
    </row>
    <row r="25" spans="1:14">
      <c r="A25" s="4">
        <v>21</v>
      </c>
      <c r="B25" s="47" t="s">
        <v>20</v>
      </c>
      <c r="C25" s="8">
        <v>98</v>
      </c>
      <c r="D25" s="8">
        <v>98</v>
      </c>
      <c r="E25" s="8">
        <v>98</v>
      </c>
      <c r="F25" s="9">
        <v>98</v>
      </c>
      <c r="G25" s="9">
        <v>98</v>
      </c>
      <c r="H25" s="8">
        <v>98</v>
      </c>
      <c r="I25" s="8">
        <v>98</v>
      </c>
      <c r="J25" s="8">
        <v>98</v>
      </c>
      <c r="K25" s="8">
        <v>98</v>
      </c>
      <c r="L25" s="8">
        <v>98</v>
      </c>
    </row>
    <row r="26" spans="1:14">
      <c r="A26" s="4">
        <v>22</v>
      </c>
      <c r="B26" s="47" t="s">
        <v>21</v>
      </c>
      <c r="C26" s="8">
        <v>98</v>
      </c>
      <c r="D26" s="8">
        <v>98</v>
      </c>
      <c r="E26" s="8">
        <v>98</v>
      </c>
      <c r="F26" s="9">
        <v>98</v>
      </c>
      <c r="G26" s="9">
        <v>98</v>
      </c>
      <c r="H26" s="8">
        <v>98</v>
      </c>
      <c r="I26" s="8">
        <v>98</v>
      </c>
      <c r="J26" s="8">
        <v>98</v>
      </c>
      <c r="K26" s="8">
        <v>98</v>
      </c>
      <c r="L26" s="8">
        <v>98</v>
      </c>
    </row>
    <row r="27" spans="1:14">
      <c r="A27" s="4">
        <v>23</v>
      </c>
      <c r="B27" s="47" t="s">
        <v>22</v>
      </c>
      <c r="C27" s="8">
        <v>98</v>
      </c>
      <c r="D27" s="8">
        <v>98</v>
      </c>
      <c r="E27" s="8">
        <v>98</v>
      </c>
      <c r="F27" s="9">
        <v>98</v>
      </c>
      <c r="G27" s="9">
        <v>98</v>
      </c>
      <c r="H27" s="8">
        <v>98</v>
      </c>
      <c r="I27" s="8">
        <v>98</v>
      </c>
      <c r="J27" s="8">
        <v>98</v>
      </c>
      <c r="K27" s="8">
        <v>98</v>
      </c>
      <c r="L27" s="8">
        <v>98</v>
      </c>
    </row>
    <row r="28" spans="1:14">
      <c r="A28" s="4">
        <v>24</v>
      </c>
      <c r="B28" s="47" t="s">
        <v>23</v>
      </c>
      <c r="C28" s="8">
        <v>98</v>
      </c>
      <c r="D28" s="8">
        <v>98</v>
      </c>
      <c r="E28" s="8">
        <v>98</v>
      </c>
      <c r="F28" s="9">
        <v>98</v>
      </c>
      <c r="G28" s="9">
        <v>98</v>
      </c>
      <c r="H28" s="8">
        <v>98</v>
      </c>
      <c r="I28" s="8">
        <v>98</v>
      </c>
      <c r="J28" s="8">
        <v>98</v>
      </c>
      <c r="K28" s="8">
        <v>98</v>
      </c>
      <c r="L28" s="8">
        <v>98</v>
      </c>
    </row>
    <row r="29" spans="1:14">
      <c r="A29" s="4">
        <v>25</v>
      </c>
      <c r="B29" s="47" t="s">
        <v>24</v>
      </c>
      <c r="C29" s="8">
        <v>98</v>
      </c>
      <c r="D29" s="8">
        <v>98</v>
      </c>
      <c r="E29" s="8">
        <v>98</v>
      </c>
      <c r="F29" s="9">
        <v>98</v>
      </c>
      <c r="G29" s="9">
        <v>98</v>
      </c>
      <c r="H29" s="8">
        <v>98</v>
      </c>
      <c r="I29" s="8">
        <v>98</v>
      </c>
      <c r="J29" s="8">
        <v>98</v>
      </c>
      <c r="K29" s="8">
        <v>98</v>
      </c>
      <c r="L29" s="8">
        <v>98</v>
      </c>
    </row>
    <row r="30" spans="1:14">
      <c r="A30" s="4">
        <v>26</v>
      </c>
      <c r="B30" s="47" t="s">
        <v>25</v>
      </c>
      <c r="C30" s="8">
        <v>98</v>
      </c>
      <c r="D30" s="8">
        <v>98</v>
      </c>
      <c r="E30" s="8">
        <v>98</v>
      </c>
      <c r="F30" s="9">
        <v>98</v>
      </c>
      <c r="G30" s="9">
        <v>98</v>
      </c>
      <c r="H30" s="8">
        <v>98</v>
      </c>
      <c r="I30" s="8">
        <v>98</v>
      </c>
      <c r="J30" s="8">
        <v>98</v>
      </c>
      <c r="K30" s="8">
        <v>98</v>
      </c>
      <c r="L30" s="8">
        <v>98</v>
      </c>
    </row>
    <row r="31" spans="1:14">
      <c r="A31" s="4">
        <v>27</v>
      </c>
      <c r="B31" s="47" t="s">
        <v>26</v>
      </c>
      <c r="C31" s="8">
        <v>98</v>
      </c>
      <c r="D31" s="8">
        <v>98</v>
      </c>
      <c r="E31" s="8">
        <v>98</v>
      </c>
      <c r="F31" s="9">
        <v>98</v>
      </c>
      <c r="G31" s="9">
        <v>98</v>
      </c>
      <c r="H31" s="8">
        <v>98</v>
      </c>
      <c r="I31" s="8">
        <v>98</v>
      </c>
      <c r="J31" s="8">
        <v>98</v>
      </c>
      <c r="K31" s="8">
        <v>98</v>
      </c>
      <c r="L31" s="8">
        <v>98</v>
      </c>
    </row>
    <row r="32" spans="1:14">
      <c r="A32" s="4">
        <v>28</v>
      </c>
      <c r="B32" s="47" t="s">
        <v>27</v>
      </c>
      <c r="C32" s="8">
        <v>98</v>
      </c>
      <c r="D32" s="8">
        <v>98</v>
      </c>
      <c r="E32" s="8">
        <v>98</v>
      </c>
      <c r="F32" s="9">
        <v>98</v>
      </c>
      <c r="G32" s="9">
        <v>98</v>
      </c>
      <c r="H32" s="8">
        <v>98</v>
      </c>
      <c r="I32" s="8">
        <v>98</v>
      </c>
      <c r="J32" s="8">
        <v>98</v>
      </c>
      <c r="K32" s="8">
        <v>98</v>
      </c>
      <c r="L32" s="8">
        <v>98</v>
      </c>
    </row>
    <row r="33" spans="1:12">
      <c r="A33" s="4"/>
      <c r="B33" s="6" t="s">
        <v>28</v>
      </c>
      <c r="C33" s="8">
        <v>98</v>
      </c>
      <c r="D33" s="8">
        <v>98</v>
      </c>
      <c r="E33" s="8">
        <v>98</v>
      </c>
      <c r="F33" s="9">
        <v>98</v>
      </c>
      <c r="G33" s="9">
        <v>98</v>
      </c>
      <c r="H33" s="8">
        <v>98</v>
      </c>
      <c r="I33" s="8">
        <v>98</v>
      </c>
      <c r="J33" s="8">
        <v>98</v>
      </c>
      <c r="K33" s="8">
        <v>98</v>
      </c>
      <c r="L33" s="8">
        <v>98</v>
      </c>
    </row>
    <row r="34" spans="1:12">
      <c r="A34" s="4"/>
      <c r="B34" s="6" t="s">
        <v>190</v>
      </c>
      <c r="C34" s="8">
        <v>98</v>
      </c>
      <c r="D34" s="8">
        <v>98</v>
      </c>
      <c r="E34" s="8">
        <v>98</v>
      </c>
      <c r="F34" s="9">
        <v>98</v>
      </c>
      <c r="G34" s="9">
        <v>98</v>
      </c>
      <c r="H34" s="8">
        <v>98</v>
      </c>
      <c r="I34" s="8">
        <v>98</v>
      </c>
      <c r="J34" s="8">
        <v>98</v>
      </c>
      <c r="K34" s="8">
        <v>98</v>
      </c>
      <c r="L34" s="8">
        <v>98</v>
      </c>
    </row>
    <row r="93" spans="3:5" customFormat="1">
      <c r="C93" s="3"/>
      <c r="D93" s="3"/>
      <c r="E93" s="3"/>
    </row>
    <row r="94" spans="3:5" customFormat="1">
      <c r="C94" s="3"/>
      <c r="D94" s="3"/>
      <c r="E94" s="3"/>
    </row>
    <row r="95" spans="3:5" customFormat="1">
      <c r="C95" s="3"/>
      <c r="D95" s="3"/>
      <c r="E95" s="3"/>
    </row>
    <row r="96" spans="3:5" customFormat="1">
      <c r="C96" s="3"/>
      <c r="D96" s="3"/>
      <c r="E96" s="3"/>
    </row>
    <row r="97" spans="3:5" customFormat="1">
      <c r="C97" s="3"/>
      <c r="D97" s="3"/>
      <c r="E97" s="3"/>
    </row>
    <row r="98" spans="3:5" customFormat="1">
      <c r="C98" s="3"/>
      <c r="D98" s="3"/>
      <c r="E98" s="3"/>
    </row>
    <row r="99" spans="3:5" customFormat="1">
      <c r="C99" s="3"/>
      <c r="D99" s="3"/>
      <c r="E99" s="3"/>
    </row>
    <row r="100" spans="3:5" customFormat="1">
      <c r="C100" s="3"/>
      <c r="D100" s="3"/>
      <c r="E100" s="3"/>
    </row>
    <row r="101" spans="3:5" customFormat="1">
      <c r="C101" s="3"/>
      <c r="D101" s="3"/>
      <c r="E101" s="3"/>
    </row>
    <row r="102" spans="3:5" customFormat="1">
      <c r="C102" s="3"/>
      <c r="D102" s="3"/>
      <c r="E102" s="3"/>
    </row>
    <row r="103" spans="3:5" customFormat="1">
      <c r="C103" s="3"/>
      <c r="D103" s="3"/>
      <c r="E103" s="3"/>
    </row>
    <row r="104" spans="3:5" customFormat="1">
      <c r="C104" s="3"/>
      <c r="D104" s="3"/>
      <c r="E104" s="3"/>
    </row>
    <row r="105" spans="3:5" customFormat="1">
      <c r="C105" s="3"/>
      <c r="D105" s="3"/>
      <c r="E105" s="3"/>
    </row>
    <row r="106" spans="3:5" customFormat="1">
      <c r="C106" s="3"/>
      <c r="D106" s="3"/>
      <c r="E106" s="3"/>
    </row>
    <row r="107" spans="3:5" customFormat="1">
      <c r="C107" s="3"/>
      <c r="D107" s="3"/>
      <c r="E107" s="3"/>
    </row>
    <row r="108" spans="3:5" customFormat="1">
      <c r="C108" s="3"/>
      <c r="D108" s="3"/>
      <c r="E108" s="3"/>
    </row>
    <row r="109" spans="3:5" customFormat="1">
      <c r="C109" s="3"/>
      <c r="D109" s="3"/>
      <c r="E109" s="3"/>
    </row>
    <row r="110" spans="3:5" customFormat="1">
      <c r="C110" s="3"/>
      <c r="D110" s="3"/>
      <c r="E110" s="3"/>
    </row>
    <row r="111" spans="3:5" customFormat="1">
      <c r="C111" s="3"/>
      <c r="D111" s="3"/>
      <c r="E111" s="3"/>
    </row>
    <row r="112" spans="3:5" customFormat="1">
      <c r="C112" s="3"/>
      <c r="D112" s="3"/>
      <c r="E112" s="3"/>
    </row>
    <row r="113" spans="3:5" customFormat="1">
      <c r="C113" s="3"/>
      <c r="D113" s="3"/>
      <c r="E113" s="3"/>
    </row>
    <row r="114" spans="3:5" customFormat="1">
      <c r="C114" s="3"/>
      <c r="D114" s="3"/>
      <c r="E114" s="3"/>
    </row>
    <row r="115" spans="3:5" customFormat="1">
      <c r="C115" s="3"/>
      <c r="D115" s="3"/>
      <c r="E115" s="3"/>
    </row>
    <row r="116" spans="3:5" customFormat="1">
      <c r="C116" s="3"/>
      <c r="D116" s="3"/>
      <c r="E116" s="3"/>
    </row>
    <row r="117" spans="3:5" customFormat="1">
      <c r="C117" s="3"/>
      <c r="D117" s="3"/>
      <c r="E117" s="3"/>
    </row>
    <row r="118" spans="3:5" customFormat="1">
      <c r="C118" s="3"/>
      <c r="D118" s="3"/>
      <c r="E118" s="3"/>
    </row>
    <row r="119" spans="3:5" customFormat="1">
      <c r="C119" s="3"/>
      <c r="D119" s="3"/>
      <c r="E119" s="3"/>
    </row>
    <row r="120" spans="3:5" customFormat="1">
      <c r="C120" s="3"/>
      <c r="D120" s="3"/>
      <c r="E120" s="3"/>
    </row>
    <row r="121" spans="3:5" customFormat="1">
      <c r="C121" s="3"/>
      <c r="D121" s="3"/>
      <c r="E121" s="3"/>
    </row>
    <row r="122" spans="3:5" customFormat="1">
      <c r="C122" s="3"/>
      <c r="D122" s="3"/>
      <c r="E122" s="3"/>
    </row>
    <row r="123" spans="3:5" customFormat="1">
      <c r="C123" s="3"/>
      <c r="D123" s="3"/>
      <c r="E123" s="3"/>
    </row>
    <row r="124" spans="3:5" customFormat="1">
      <c r="C124" s="3"/>
      <c r="D124" s="3"/>
      <c r="E124" s="3"/>
    </row>
    <row r="125" spans="3:5" customFormat="1">
      <c r="C125" s="3"/>
      <c r="D125" s="3"/>
      <c r="E125" s="3"/>
    </row>
    <row r="126" spans="3:5" customFormat="1">
      <c r="C126" s="3"/>
      <c r="D126" s="3"/>
      <c r="E126" s="3"/>
    </row>
    <row r="127" spans="3:5" customFormat="1">
      <c r="C127" s="3"/>
      <c r="D127" s="3"/>
      <c r="E127" s="3"/>
    </row>
    <row r="128" spans="3:5" customFormat="1">
      <c r="C128" s="3"/>
      <c r="D128" s="3"/>
      <c r="E128" s="3"/>
    </row>
    <row r="129" spans="3:5" customFormat="1">
      <c r="C129" s="3"/>
      <c r="D129" s="3"/>
      <c r="E129" s="3"/>
    </row>
    <row r="130" spans="3:5" customFormat="1">
      <c r="C130" s="3"/>
      <c r="D130" s="3"/>
      <c r="E130" s="3"/>
    </row>
    <row r="131" spans="3:5" customFormat="1">
      <c r="C131" s="3"/>
      <c r="D131" s="3"/>
      <c r="E131" s="3"/>
    </row>
    <row r="132" spans="3:5" customFormat="1">
      <c r="C132" s="3"/>
      <c r="D132" s="3"/>
      <c r="E132" s="3"/>
    </row>
    <row r="133" spans="3:5" customFormat="1">
      <c r="C133" s="3"/>
      <c r="D133" s="3"/>
      <c r="E133" s="3"/>
    </row>
    <row r="134" spans="3:5" customFormat="1">
      <c r="C134" s="3"/>
      <c r="D134" s="3"/>
      <c r="E134" s="3"/>
    </row>
    <row r="135" spans="3:5" customFormat="1">
      <c r="C135" s="3"/>
      <c r="D135" s="3"/>
      <c r="E135" s="3"/>
    </row>
    <row r="136" spans="3:5" customFormat="1">
      <c r="C136" s="3"/>
      <c r="D136" s="3"/>
      <c r="E136" s="3"/>
    </row>
    <row r="137" spans="3:5" customFormat="1">
      <c r="C137" s="3"/>
      <c r="D137" s="3"/>
      <c r="E137" s="3"/>
    </row>
    <row r="138" spans="3:5" customFormat="1">
      <c r="C138" s="3"/>
      <c r="D138" s="3"/>
      <c r="E138" s="3"/>
    </row>
    <row r="139" spans="3:5" customFormat="1">
      <c r="C139" s="3"/>
      <c r="D139" s="3"/>
      <c r="E139" s="3"/>
    </row>
    <row r="140" spans="3:5" customFormat="1">
      <c r="C140" s="3"/>
      <c r="D140" s="3"/>
      <c r="E140" s="3"/>
    </row>
    <row r="141" spans="3:5" customFormat="1">
      <c r="C141" s="3"/>
      <c r="D141" s="3"/>
      <c r="E141" s="3"/>
    </row>
  </sheetData>
  <mergeCells count="3">
    <mergeCell ref="A1:L1"/>
    <mergeCell ref="A2:L2"/>
    <mergeCell ref="C3:L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0"/>
  </sheetPr>
  <dimension ref="A1:N141"/>
  <sheetViews>
    <sheetView zoomScale="90" zoomScaleNormal="90" workbookViewId="0">
      <pane xSplit="2" ySplit="4" topLeftCell="C17" activePane="bottomRight" state="frozen"/>
      <selection activeCell="S34" sqref="S34"/>
      <selection pane="topRight" activeCell="S34" sqref="S34"/>
      <selection pane="bottomLeft" activeCell="S34" sqref="S34"/>
      <selection pane="bottomRight" activeCell="S34" sqref="S34"/>
    </sheetView>
  </sheetViews>
  <sheetFormatPr defaultRowHeight="15"/>
  <cols>
    <col min="1" max="1" width="3.28515625" bestFit="1" customWidth="1"/>
    <col min="2" max="2" width="19.7109375" bestFit="1" customWidth="1"/>
    <col min="3" max="12" width="8.5703125" style="1" customWidth="1"/>
  </cols>
  <sheetData>
    <row r="1" spans="1:12" ht="45.75" customHeight="1">
      <c r="A1" s="737" t="s">
        <v>31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8"/>
    </row>
    <row r="2" spans="1:12" ht="83.25" customHeight="1">
      <c r="A2" s="737" t="s">
        <v>32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8"/>
    </row>
    <row r="3" spans="1:12" ht="32.25" customHeight="1">
      <c r="A3" s="4"/>
      <c r="B3" s="4"/>
      <c r="C3" s="736" t="s">
        <v>191</v>
      </c>
      <c r="D3" s="736"/>
      <c r="E3" s="736"/>
      <c r="F3" s="736"/>
      <c r="G3" s="736"/>
      <c r="H3" s="736"/>
      <c r="I3" s="736"/>
      <c r="J3" s="736"/>
      <c r="K3" s="736"/>
      <c r="L3" s="736"/>
    </row>
    <row r="4" spans="1:12">
      <c r="A4" s="4"/>
      <c r="B4" s="4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</row>
    <row r="5" spans="1:12">
      <c r="A5" s="4">
        <v>1</v>
      </c>
      <c r="B5" s="47" t="s">
        <v>0</v>
      </c>
      <c r="C5" s="8">
        <v>98</v>
      </c>
      <c r="D5" s="8">
        <v>98</v>
      </c>
      <c r="E5" s="8">
        <v>98</v>
      </c>
      <c r="F5" s="9">
        <v>98</v>
      </c>
      <c r="G5" s="9">
        <v>98</v>
      </c>
      <c r="H5" s="8">
        <v>98</v>
      </c>
      <c r="I5" s="8">
        <v>98</v>
      </c>
      <c r="J5" s="8">
        <v>98</v>
      </c>
      <c r="K5" s="8">
        <v>98</v>
      </c>
      <c r="L5" s="8">
        <v>98</v>
      </c>
    </row>
    <row r="6" spans="1:12">
      <c r="A6" s="4">
        <v>2</v>
      </c>
      <c r="B6" s="47" t="s">
        <v>1</v>
      </c>
      <c r="C6" s="8">
        <v>98</v>
      </c>
      <c r="D6" s="8">
        <v>98</v>
      </c>
      <c r="E6" s="8">
        <v>98</v>
      </c>
      <c r="F6" s="9">
        <v>98</v>
      </c>
      <c r="G6" s="9">
        <v>98</v>
      </c>
      <c r="H6" s="8">
        <v>98</v>
      </c>
      <c r="I6" s="8">
        <v>98</v>
      </c>
      <c r="J6" s="8">
        <v>98</v>
      </c>
      <c r="K6" s="8">
        <v>98</v>
      </c>
      <c r="L6" s="8">
        <v>98</v>
      </c>
    </row>
    <row r="7" spans="1:12">
      <c r="A7" s="4">
        <v>3</v>
      </c>
      <c r="B7" s="47" t="s">
        <v>2</v>
      </c>
      <c r="C7" s="8">
        <v>98</v>
      </c>
      <c r="D7" s="8">
        <v>98</v>
      </c>
      <c r="E7" s="8">
        <v>98</v>
      </c>
      <c r="F7" s="9">
        <v>98</v>
      </c>
      <c r="G7" s="9">
        <v>98</v>
      </c>
      <c r="H7" s="8">
        <v>98</v>
      </c>
      <c r="I7" s="8">
        <v>98</v>
      </c>
      <c r="J7" s="8">
        <v>98</v>
      </c>
      <c r="K7" s="8">
        <v>98</v>
      </c>
      <c r="L7" s="8">
        <v>98</v>
      </c>
    </row>
    <row r="8" spans="1:12">
      <c r="A8" s="4">
        <v>4</v>
      </c>
      <c r="B8" s="47" t="s">
        <v>3</v>
      </c>
      <c r="C8" s="8">
        <v>98</v>
      </c>
      <c r="D8" s="8">
        <v>98</v>
      </c>
      <c r="E8" s="8">
        <v>98</v>
      </c>
      <c r="F8" s="9">
        <v>98</v>
      </c>
      <c r="G8" s="9">
        <v>98</v>
      </c>
      <c r="H8" s="8">
        <v>98</v>
      </c>
      <c r="I8" s="8">
        <v>98</v>
      </c>
      <c r="J8" s="8">
        <v>98</v>
      </c>
      <c r="K8" s="8">
        <v>98</v>
      </c>
      <c r="L8" s="8">
        <v>98</v>
      </c>
    </row>
    <row r="9" spans="1:12">
      <c r="A9" s="4">
        <v>5</v>
      </c>
      <c r="B9" s="47" t="s">
        <v>4</v>
      </c>
      <c r="C9" s="8">
        <v>98</v>
      </c>
      <c r="D9" s="8">
        <v>98</v>
      </c>
      <c r="E9" s="8">
        <v>98</v>
      </c>
      <c r="F9" s="9">
        <v>98</v>
      </c>
      <c r="G9" s="9">
        <v>98</v>
      </c>
      <c r="H9" s="8">
        <v>98</v>
      </c>
      <c r="I9" s="8">
        <v>98</v>
      </c>
      <c r="J9" s="8">
        <v>98</v>
      </c>
      <c r="K9" s="8">
        <v>98</v>
      </c>
      <c r="L9" s="8">
        <v>98</v>
      </c>
    </row>
    <row r="10" spans="1:12">
      <c r="A10" s="4">
        <v>6</v>
      </c>
      <c r="B10" s="47" t="s">
        <v>5</v>
      </c>
      <c r="C10" s="8">
        <v>98</v>
      </c>
      <c r="D10" s="8">
        <v>98</v>
      </c>
      <c r="E10" s="8">
        <v>98</v>
      </c>
      <c r="F10" s="9">
        <v>98</v>
      </c>
      <c r="G10" s="9">
        <v>98</v>
      </c>
      <c r="H10" s="8">
        <v>98</v>
      </c>
      <c r="I10" s="8">
        <v>98</v>
      </c>
      <c r="J10" s="8">
        <v>98</v>
      </c>
      <c r="K10" s="8">
        <v>98</v>
      </c>
      <c r="L10" s="8">
        <v>98</v>
      </c>
    </row>
    <row r="11" spans="1:12">
      <c r="A11" s="4">
        <v>7</v>
      </c>
      <c r="B11" s="47" t="s">
        <v>6</v>
      </c>
      <c r="C11" s="8">
        <v>98</v>
      </c>
      <c r="D11" s="8">
        <v>98</v>
      </c>
      <c r="E11" s="8">
        <v>98</v>
      </c>
      <c r="F11" s="9">
        <v>98</v>
      </c>
      <c r="G11" s="9">
        <v>98</v>
      </c>
      <c r="H11" s="8">
        <v>98</v>
      </c>
      <c r="I11" s="8">
        <v>98</v>
      </c>
      <c r="J11" s="8">
        <v>98</v>
      </c>
      <c r="K11" s="8">
        <v>98</v>
      </c>
      <c r="L11" s="8">
        <v>98</v>
      </c>
    </row>
    <row r="12" spans="1:12">
      <c r="A12" s="4">
        <v>8</v>
      </c>
      <c r="B12" s="47" t="s">
        <v>7</v>
      </c>
      <c r="C12" s="8">
        <v>98</v>
      </c>
      <c r="D12" s="8">
        <v>98</v>
      </c>
      <c r="E12" s="8">
        <v>98</v>
      </c>
      <c r="F12" s="9">
        <v>98</v>
      </c>
      <c r="G12" s="9">
        <v>98</v>
      </c>
      <c r="H12" s="8">
        <v>98</v>
      </c>
      <c r="I12" s="8">
        <v>98</v>
      </c>
      <c r="J12" s="8">
        <v>98</v>
      </c>
      <c r="K12" s="8">
        <v>98</v>
      </c>
      <c r="L12" s="8">
        <v>98</v>
      </c>
    </row>
    <row r="13" spans="1:12">
      <c r="A13" s="4">
        <v>9</v>
      </c>
      <c r="B13" s="47" t="s">
        <v>8</v>
      </c>
      <c r="C13" s="8">
        <v>98</v>
      </c>
      <c r="D13" s="8">
        <v>98</v>
      </c>
      <c r="E13" s="8">
        <v>98</v>
      </c>
      <c r="F13" s="9">
        <v>98</v>
      </c>
      <c r="G13" s="9">
        <v>98</v>
      </c>
      <c r="H13" s="8">
        <v>98</v>
      </c>
      <c r="I13" s="8">
        <v>98</v>
      </c>
      <c r="J13" s="8">
        <v>98</v>
      </c>
      <c r="K13" s="8">
        <v>98</v>
      </c>
      <c r="L13" s="8">
        <v>98</v>
      </c>
    </row>
    <row r="14" spans="1:12">
      <c r="A14" s="4">
        <v>10</v>
      </c>
      <c r="B14" s="47" t="s">
        <v>9</v>
      </c>
      <c r="C14" s="8">
        <v>98</v>
      </c>
      <c r="D14" s="8">
        <v>98</v>
      </c>
      <c r="E14" s="8">
        <v>98</v>
      </c>
      <c r="F14" s="9">
        <v>98</v>
      </c>
      <c r="G14" s="9">
        <v>98</v>
      </c>
      <c r="H14" s="8">
        <v>98</v>
      </c>
      <c r="I14" s="8">
        <v>98</v>
      </c>
      <c r="J14" s="8">
        <v>98</v>
      </c>
      <c r="K14" s="8">
        <v>98</v>
      </c>
      <c r="L14" s="8">
        <v>98</v>
      </c>
    </row>
    <row r="15" spans="1:12">
      <c r="A15" s="4">
        <v>11</v>
      </c>
      <c r="B15" s="47" t="s">
        <v>10</v>
      </c>
      <c r="C15" s="8">
        <v>98</v>
      </c>
      <c r="D15" s="8">
        <v>98</v>
      </c>
      <c r="E15" s="8">
        <v>98</v>
      </c>
      <c r="F15" s="9">
        <v>98</v>
      </c>
      <c r="G15" s="9">
        <v>98</v>
      </c>
      <c r="H15" s="8">
        <v>98</v>
      </c>
      <c r="I15" s="8">
        <v>98</v>
      </c>
      <c r="J15" s="8">
        <v>98</v>
      </c>
      <c r="K15" s="8">
        <v>98</v>
      </c>
      <c r="L15" s="8">
        <v>98</v>
      </c>
    </row>
    <row r="16" spans="1:12">
      <c r="A16" s="4">
        <v>12</v>
      </c>
      <c r="B16" s="47" t="s">
        <v>11</v>
      </c>
      <c r="C16" s="8">
        <v>98</v>
      </c>
      <c r="D16" s="8">
        <v>98</v>
      </c>
      <c r="E16" s="8">
        <v>98</v>
      </c>
      <c r="F16" s="9">
        <v>98</v>
      </c>
      <c r="G16" s="9">
        <v>98</v>
      </c>
      <c r="H16" s="8">
        <v>98</v>
      </c>
      <c r="I16" s="8">
        <v>98</v>
      </c>
      <c r="J16" s="8">
        <v>98</v>
      </c>
      <c r="K16" s="8">
        <v>98</v>
      </c>
      <c r="L16" s="8">
        <v>98</v>
      </c>
    </row>
    <row r="17" spans="1:14">
      <c r="A17" s="4">
        <v>13</v>
      </c>
      <c r="B17" s="47" t="s">
        <v>12</v>
      </c>
      <c r="C17" s="8">
        <v>98</v>
      </c>
      <c r="D17" s="8">
        <v>98</v>
      </c>
      <c r="E17" s="8">
        <v>98</v>
      </c>
      <c r="F17" s="9">
        <v>98</v>
      </c>
      <c r="G17" s="9">
        <v>98</v>
      </c>
      <c r="H17" s="8">
        <v>98</v>
      </c>
      <c r="I17" s="8">
        <v>98</v>
      </c>
      <c r="J17" s="8">
        <v>98</v>
      </c>
      <c r="K17" s="8">
        <v>98</v>
      </c>
      <c r="L17" s="8">
        <v>98</v>
      </c>
    </row>
    <row r="18" spans="1:14">
      <c r="A18" s="4">
        <v>14</v>
      </c>
      <c r="B18" s="47" t="s">
        <v>13</v>
      </c>
      <c r="C18" s="8">
        <v>98</v>
      </c>
      <c r="D18" s="8">
        <v>98</v>
      </c>
      <c r="E18" s="8">
        <v>98</v>
      </c>
      <c r="F18" s="9">
        <v>98</v>
      </c>
      <c r="G18" s="9">
        <v>98</v>
      </c>
      <c r="H18" s="8">
        <v>98</v>
      </c>
      <c r="I18" s="8">
        <v>98</v>
      </c>
      <c r="J18" s="8">
        <v>98</v>
      </c>
      <c r="K18" s="8">
        <v>98</v>
      </c>
      <c r="L18" s="8">
        <v>98</v>
      </c>
    </row>
    <row r="19" spans="1:14">
      <c r="A19" s="4">
        <v>15</v>
      </c>
      <c r="B19" s="47" t="s">
        <v>14</v>
      </c>
      <c r="C19" s="8">
        <v>98</v>
      </c>
      <c r="D19" s="8">
        <v>98</v>
      </c>
      <c r="E19" s="8">
        <v>98</v>
      </c>
      <c r="F19" s="9">
        <v>98</v>
      </c>
      <c r="G19" s="9">
        <v>98</v>
      </c>
      <c r="H19" s="8">
        <v>98</v>
      </c>
      <c r="I19" s="8">
        <v>98</v>
      </c>
      <c r="J19" s="8">
        <v>98</v>
      </c>
      <c r="K19" s="8">
        <v>98</v>
      </c>
      <c r="L19" s="8">
        <v>98</v>
      </c>
    </row>
    <row r="20" spans="1:14">
      <c r="A20" s="4">
        <v>16</v>
      </c>
      <c r="B20" s="47" t="s">
        <v>15</v>
      </c>
      <c r="C20" s="8">
        <v>98</v>
      </c>
      <c r="D20" s="8">
        <v>98</v>
      </c>
      <c r="E20" s="8">
        <v>98</v>
      </c>
      <c r="F20" s="9">
        <v>98</v>
      </c>
      <c r="G20" s="9">
        <v>98</v>
      </c>
      <c r="H20" s="8">
        <v>98</v>
      </c>
      <c r="I20" s="8">
        <v>98</v>
      </c>
      <c r="J20" s="8">
        <v>98</v>
      </c>
      <c r="K20" s="8">
        <v>98</v>
      </c>
      <c r="L20" s="8">
        <v>98</v>
      </c>
    </row>
    <row r="21" spans="1:14">
      <c r="A21" s="4">
        <v>17</v>
      </c>
      <c r="B21" s="47" t="s">
        <v>16</v>
      </c>
      <c r="C21" s="8">
        <v>98</v>
      </c>
      <c r="D21" s="8">
        <v>98</v>
      </c>
      <c r="E21" s="8">
        <v>98</v>
      </c>
      <c r="F21" s="9">
        <v>98</v>
      </c>
      <c r="G21" s="9">
        <v>98</v>
      </c>
      <c r="H21" s="8">
        <v>98</v>
      </c>
      <c r="I21" s="8">
        <v>98</v>
      </c>
      <c r="J21" s="8">
        <v>98</v>
      </c>
      <c r="K21" s="8">
        <v>98</v>
      </c>
      <c r="L21" s="8">
        <v>98</v>
      </c>
    </row>
    <row r="22" spans="1:14">
      <c r="A22" s="4">
        <v>18</v>
      </c>
      <c r="B22" s="47" t="s">
        <v>17</v>
      </c>
      <c r="C22" s="8">
        <v>98</v>
      </c>
      <c r="D22" s="8">
        <v>98</v>
      </c>
      <c r="E22" s="8">
        <v>98</v>
      </c>
      <c r="F22" s="9">
        <v>98</v>
      </c>
      <c r="G22" s="9">
        <v>98</v>
      </c>
      <c r="H22" s="8">
        <v>98</v>
      </c>
      <c r="I22" s="8">
        <v>98</v>
      </c>
      <c r="J22" s="8">
        <v>98</v>
      </c>
      <c r="K22" s="8">
        <v>98</v>
      </c>
      <c r="L22" s="8">
        <v>98</v>
      </c>
    </row>
    <row r="23" spans="1:14">
      <c r="A23" s="4">
        <v>19</v>
      </c>
      <c r="B23" s="47" t="s">
        <v>18</v>
      </c>
      <c r="C23" s="8">
        <v>98</v>
      </c>
      <c r="D23" s="8">
        <v>98</v>
      </c>
      <c r="E23" s="8">
        <v>98</v>
      </c>
      <c r="F23" s="9">
        <v>98</v>
      </c>
      <c r="G23" s="9">
        <v>98</v>
      </c>
      <c r="H23" s="8">
        <v>98</v>
      </c>
      <c r="I23" s="8">
        <v>98</v>
      </c>
      <c r="J23" s="8">
        <v>98</v>
      </c>
      <c r="K23" s="8">
        <v>98</v>
      </c>
      <c r="L23" s="8">
        <v>98</v>
      </c>
    </row>
    <row r="24" spans="1:14">
      <c r="A24" s="4">
        <v>20</v>
      </c>
      <c r="B24" s="47" t="s">
        <v>19</v>
      </c>
      <c r="C24" s="8">
        <v>98</v>
      </c>
      <c r="D24" s="8">
        <v>98</v>
      </c>
      <c r="E24" s="8">
        <v>98</v>
      </c>
      <c r="F24" s="9">
        <v>98</v>
      </c>
      <c r="G24" s="9">
        <v>98</v>
      </c>
      <c r="H24" s="8">
        <v>98</v>
      </c>
      <c r="I24" s="8">
        <v>98</v>
      </c>
      <c r="J24" s="8">
        <v>98</v>
      </c>
      <c r="K24" s="8">
        <v>98</v>
      </c>
      <c r="L24" s="8">
        <v>98</v>
      </c>
      <c r="M24" s="7"/>
      <c r="N24" s="2"/>
    </row>
    <row r="25" spans="1:14">
      <c r="A25" s="4">
        <v>21</v>
      </c>
      <c r="B25" s="47" t="s">
        <v>20</v>
      </c>
      <c r="C25" s="8">
        <v>98</v>
      </c>
      <c r="D25" s="8">
        <v>98</v>
      </c>
      <c r="E25" s="8">
        <v>98</v>
      </c>
      <c r="F25" s="9">
        <v>98</v>
      </c>
      <c r="G25" s="9">
        <v>98</v>
      </c>
      <c r="H25" s="8">
        <v>98</v>
      </c>
      <c r="I25" s="8">
        <v>98</v>
      </c>
      <c r="J25" s="8">
        <v>98</v>
      </c>
      <c r="K25" s="8">
        <v>98</v>
      </c>
      <c r="L25" s="8">
        <v>98</v>
      </c>
    </row>
    <row r="26" spans="1:14">
      <c r="A26" s="4">
        <v>22</v>
      </c>
      <c r="B26" s="47" t="s">
        <v>21</v>
      </c>
      <c r="C26" s="8">
        <v>98</v>
      </c>
      <c r="D26" s="8">
        <v>98</v>
      </c>
      <c r="E26" s="8">
        <v>98</v>
      </c>
      <c r="F26" s="9">
        <v>98</v>
      </c>
      <c r="G26" s="9">
        <v>98</v>
      </c>
      <c r="H26" s="8">
        <v>98</v>
      </c>
      <c r="I26" s="8">
        <v>98</v>
      </c>
      <c r="J26" s="8">
        <v>98</v>
      </c>
      <c r="K26" s="8">
        <v>98</v>
      </c>
      <c r="L26" s="8">
        <v>98</v>
      </c>
    </row>
    <row r="27" spans="1:14">
      <c r="A27" s="4">
        <v>23</v>
      </c>
      <c r="B27" s="47" t="s">
        <v>22</v>
      </c>
      <c r="C27" s="8">
        <v>98</v>
      </c>
      <c r="D27" s="8">
        <v>98</v>
      </c>
      <c r="E27" s="8">
        <v>98</v>
      </c>
      <c r="F27" s="9">
        <v>98</v>
      </c>
      <c r="G27" s="9">
        <v>98</v>
      </c>
      <c r="H27" s="8">
        <v>98</v>
      </c>
      <c r="I27" s="8">
        <v>98</v>
      </c>
      <c r="J27" s="8">
        <v>98</v>
      </c>
      <c r="K27" s="8">
        <v>98</v>
      </c>
      <c r="L27" s="8">
        <v>98</v>
      </c>
    </row>
    <row r="28" spans="1:14">
      <c r="A28" s="4">
        <v>24</v>
      </c>
      <c r="B28" s="47" t="s">
        <v>23</v>
      </c>
      <c r="C28" s="8">
        <v>98</v>
      </c>
      <c r="D28" s="8">
        <v>98</v>
      </c>
      <c r="E28" s="8">
        <v>98</v>
      </c>
      <c r="F28" s="9">
        <v>98</v>
      </c>
      <c r="G28" s="9">
        <v>98</v>
      </c>
      <c r="H28" s="8">
        <v>98</v>
      </c>
      <c r="I28" s="8">
        <v>98</v>
      </c>
      <c r="J28" s="8">
        <v>98</v>
      </c>
      <c r="K28" s="8">
        <v>98</v>
      </c>
      <c r="L28" s="8">
        <v>98</v>
      </c>
    </row>
    <row r="29" spans="1:14">
      <c r="A29" s="4">
        <v>25</v>
      </c>
      <c r="B29" s="47" t="s">
        <v>24</v>
      </c>
      <c r="C29" s="8">
        <v>98</v>
      </c>
      <c r="D29" s="8">
        <v>98</v>
      </c>
      <c r="E29" s="8">
        <v>98</v>
      </c>
      <c r="F29" s="9">
        <v>98</v>
      </c>
      <c r="G29" s="9">
        <v>98</v>
      </c>
      <c r="H29" s="8">
        <v>98</v>
      </c>
      <c r="I29" s="8">
        <v>98</v>
      </c>
      <c r="J29" s="8">
        <v>98</v>
      </c>
      <c r="K29" s="8">
        <v>98</v>
      </c>
      <c r="L29" s="8">
        <v>98</v>
      </c>
    </row>
    <row r="30" spans="1:14">
      <c r="A30" s="4">
        <v>26</v>
      </c>
      <c r="B30" s="47" t="s">
        <v>25</v>
      </c>
      <c r="C30" s="8">
        <v>98</v>
      </c>
      <c r="D30" s="8">
        <v>98</v>
      </c>
      <c r="E30" s="8">
        <v>98</v>
      </c>
      <c r="F30" s="9">
        <v>98</v>
      </c>
      <c r="G30" s="9">
        <v>98</v>
      </c>
      <c r="H30" s="8">
        <v>98</v>
      </c>
      <c r="I30" s="8">
        <v>98</v>
      </c>
      <c r="J30" s="8">
        <v>98</v>
      </c>
      <c r="K30" s="8">
        <v>98</v>
      </c>
      <c r="L30" s="8">
        <v>98</v>
      </c>
    </row>
    <row r="31" spans="1:14">
      <c r="A31" s="4">
        <v>27</v>
      </c>
      <c r="B31" s="47" t="s">
        <v>26</v>
      </c>
      <c r="C31" s="8">
        <v>98</v>
      </c>
      <c r="D31" s="8">
        <v>98</v>
      </c>
      <c r="E31" s="8">
        <v>98</v>
      </c>
      <c r="F31" s="9">
        <v>98</v>
      </c>
      <c r="G31" s="9">
        <v>98</v>
      </c>
      <c r="H31" s="8">
        <v>98</v>
      </c>
      <c r="I31" s="8">
        <v>98</v>
      </c>
      <c r="J31" s="8">
        <v>98</v>
      </c>
      <c r="K31" s="8">
        <v>98</v>
      </c>
      <c r="L31" s="8">
        <v>98</v>
      </c>
    </row>
    <row r="32" spans="1:14">
      <c r="A32" s="4">
        <v>28</v>
      </c>
      <c r="B32" s="47" t="s">
        <v>27</v>
      </c>
      <c r="C32" s="8">
        <v>98</v>
      </c>
      <c r="D32" s="8">
        <v>98</v>
      </c>
      <c r="E32" s="8">
        <v>98</v>
      </c>
      <c r="F32" s="9">
        <v>98</v>
      </c>
      <c r="G32" s="9">
        <v>98</v>
      </c>
      <c r="H32" s="8">
        <v>98</v>
      </c>
      <c r="I32" s="8">
        <v>98</v>
      </c>
      <c r="J32" s="8">
        <v>98</v>
      </c>
      <c r="K32" s="8">
        <v>98</v>
      </c>
      <c r="L32" s="8">
        <v>98</v>
      </c>
    </row>
    <row r="33" spans="1:12">
      <c r="A33" s="4"/>
      <c r="B33" s="6" t="s">
        <v>28</v>
      </c>
      <c r="C33" s="8">
        <v>98</v>
      </c>
      <c r="D33" s="8">
        <v>98</v>
      </c>
      <c r="E33" s="8">
        <v>98</v>
      </c>
      <c r="F33" s="9">
        <v>98</v>
      </c>
      <c r="G33" s="9">
        <v>98</v>
      </c>
      <c r="H33" s="8">
        <v>98</v>
      </c>
      <c r="I33" s="8">
        <v>98</v>
      </c>
      <c r="J33" s="8">
        <v>98</v>
      </c>
      <c r="K33" s="8">
        <v>98</v>
      </c>
      <c r="L33" s="8">
        <v>98</v>
      </c>
    </row>
    <row r="34" spans="1:12">
      <c r="A34" s="4"/>
      <c r="B34" s="6" t="s">
        <v>190</v>
      </c>
      <c r="C34" s="8">
        <v>98</v>
      </c>
      <c r="D34" s="8">
        <v>98</v>
      </c>
      <c r="E34" s="8">
        <v>98</v>
      </c>
      <c r="F34" s="9">
        <v>98</v>
      </c>
      <c r="G34" s="9">
        <v>98</v>
      </c>
      <c r="H34" s="8">
        <v>98</v>
      </c>
      <c r="I34" s="8">
        <v>98</v>
      </c>
      <c r="J34" s="8">
        <v>98</v>
      </c>
      <c r="K34" s="8">
        <v>98</v>
      </c>
      <c r="L34" s="8">
        <v>98</v>
      </c>
    </row>
    <row r="93" spans="3:5">
      <c r="C93" s="3"/>
      <c r="D93" s="3"/>
      <c r="E93" s="3"/>
    </row>
    <row r="94" spans="3:5">
      <c r="C94" s="3"/>
      <c r="D94" s="3"/>
      <c r="E94" s="3"/>
    </row>
    <row r="95" spans="3:5">
      <c r="C95" s="3"/>
      <c r="D95" s="3"/>
      <c r="E95" s="3"/>
    </row>
    <row r="96" spans="3:5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  <row r="116" spans="3:5">
      <c r="C116" s="3"/>
      <c r="D116" s="3"/>
      <c r="E116" s="3"/>
    </row>
    <row r="117" spans="3:5">
      <c r="C117" s="3"/>
      <c r="D117" s="3"/>
      <c r="E117" s="3"/>
    </row>
    <row r="118" spans="3:5">
      <c r="C118" s="3"/>
      <c r="D118" s="3"/>
      <c r="E118" s="3"/>
    </row>
    <row r="119" spans="3:5">
      <c r="C119" s="3"/>
      <c r="D119" s="3"/>
      <c r="E119" s="3"/>
    </row>
    <row r="120" spans="3:5">
      <c r="C120" s="3"/>
      <c r="D120" s="3"/>
      <c r="E120" s="3"/>
    </row>
    <row r="121" spans="3:5">
      <c r="C121" s="3"/>
      <c r="D121" s="3"/>
      <c r="E121" s="3"/>
    </row>
    <row r="122" spans="3:5">
      <c r="C122" s="3"/>
      <c r="D122" s="3"/>
      <c r="E122" s="3"/>
    </row>
    <row r="123" spans="3:5">
      <c r="C123" s="3"/>
      <c r="D123" s="3"/>
      <c r="E123" s="3"/>
    </row>
    <row r="124" spans="3:5">
      <c r="C124" s="3"/>
      <c r="D124" s="3"/>
      <c r="E124" s="3"/>
    </row>
    <row r="125" spans="3:5">
      <c r="C125" s="3"/>
      <c r="D125" s="3"/>
      <c r="E125" s="3"/>
    </row>
    <row r="126" spans="3:5">
      <c r="C126" s="3"/>
      <c r="D126" s="3"/>
      <c r="E126" s="3"/>
    </row>
    <row r="127" spans="3:5">
      <c r="C127" s="3"/>
      <c r="D127" s="3"/>
      <c r="E127" s="3"/>
    </row>
    <row r="128" spans="3:5">
      <c r="C128" s="3"/>
      <c r="D128" s="3"/>
      <c r="E128" s="3"/>
    </row>
    <row r="129" spans="3:5">
      <c r="C129" s="3"/>
      <c r="D129" s="3"/>
      <c r="E129" s="3"/>
    </row>
    <row r="130" spans="3:5">
      <c r="C130" s="3"/>
      <c r="D130" s="3"/>
      <c r="E130" s="3"/>
    </row>
    <row r="131" spans="3:5">
      <c r="C131" s="3"/>
      <c r="D131" s="3"/>
      <c r="E131" s="3"/>
    </row>
    <row r="132" spans="3:5">
      <c r="C132" s="3"/>
      <c r="D132" s="3"/>
      <c r="E132" s="3"/>
    </row>
    <row r="133" spans="3:5">
      <c r="C133" s="3"/>
      <c r="D133" s="3"/>
      <c r="E133" s="3"/>
    </row>
    <row r="134" spans="3:5">
      <c r="C134" s="3"/>
      <c r="D134" s="3"/>
      <c r="E134" s="3"/>
    </row>
    <row r="135" spans="3:5">
      <c r="C135" s="3"/>
      <c r="D135" s="3"/>
      <c r="E135" s="3"/>
    </row>
    <row r="136" spans="3:5">
      <c r="C136" s="3"/>
      <c r="D136" s="3"/>
      <c r="E136" s="3"/>
    </row>
    <row r="137" spans="3:5">
      <c r="C137" s="3"/>
      <c r="D137" s="3"/>
      <c r="E137" s="3"/>
    </row>
    <row r="138" spans="3:5">
      <c r="C138" s="3"/>
      <c r="D138" s="3"/>
      <c r="E138" s="3"/>
    </row>
    <row r="139" spans="3:5">
      <c r="C139" s="3"/>
      <c r="D139" s="3"/>
      <c r="E139" s="3"/>
    </row>
    <row r="140" spans="3:5">
      <c r="C140" s="3"/>
      <c r="D140" s="3"/>
      <c r="E140" s="3"/>
    </row>
    <row r="141" spans="3:5">
      <c r="C141" s="3"/>
      <c r="D141" s="3"/>
      <c r="E141" s="3"/>
    </row>
  </sheetData>
  <mergeCells count="3">
    <mergeCell ref="A1:L1"/>
    <mergeCell ref="A2:L2"/>
    <mergeCell ref="C3:L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M7"/>
  <sheetViews>
    <sheetView workbookViewId="0">
      <selection activeCell="N7" sqref="N7"/>
    </sheetView>
  </sheetViews>
  <sheetFormatPr defaultRowHeight="15"/>
  <cols>
    <col min="2" max="2" width="22.140625" customWidth="1"/>
  </cols>
  <sheetData>
    <row r="1" spans="1:13" ht="69" customHeight="1">
      <c r="A1" s="421"/>
      <c r="B1" s="422"/>
      <c r="C1" s="706" t="s">
        <v>380</v>
      </c>
      <c r="D1" s="706"/>
      <c r="E1" s="706"/>
      <c r="F1" s="706"/>
      <c r="G1" s="706"/>
      <c r="H1" s="706"/>
      <c r="I1" s="706"/>
      <c r="J1" s="706"/>
      <c r="K1" s="706"/>
      <c r="L1" s="706"/>
      <c r="M1" s="2"/>
    </row>
    <row r="2" spans="1:13" ht="16.5" thickBot="1">
      <c r="A2" s="405"/>
    </row>
    <row r="3" spans="1:13" ht="60.75" customHeight="1" thickBot="1">
      <c r="A3" s="694" t="s">
        <v>106</v>
      </c>
      <c r="B3" s="694" t="s">
        <v>107</v>
      </c>
      <c r="C3" s="694" t="s">
        <v>153</v>
      </c>
      <c r="D3" s="697" t="s">
        <v>109</v>
      </c>
      <c r="E3" s="698"/>
      <c r="F3" s="698"/>
      <c r="G3" s="698"/>
      <c r="H3" s="698"/>
      <c r="I3" s="698"/>
      <c r="J3" s="698"/>
      <c r="K3" s="698"/>
      <c r="L3" s="698"/>
      <c r="M3" s="699"/>
    </row>
    <row r="4" spans="1:13" ht="15.75" thickBot="1">
      <c r="A4" s="695"/>
      <c r="B4" s="696"/>
      <c r="C4" s="695"/>
      <c r="D4" s="263">
        <v>2011</v>
      </c>
      <c r="E4" s="263">
        <v>2012</v>
      </c>
      <c r="F4" s="263">
        <v>2013</v>
      </c>
      <c r="G4" s="263">
        <v>2014</v>
      </c>
      <c r="H4" s="263">
        <v>2015</v>
      </c>
      <c r="I4" s="263">
        <v>2016</v>
      </c>
      <c r="J4" s="263">
        <v>2017</v>
      </c>
      <c r="K4" s="263">
        <v>2018</v>
      </c>
      <c r="L4" s="263">
        <v>2019</v>
      </c>
      <c r="M4" s="263">
        <v>2020</v>
      </c>
    </row>
    <row r="5" spans="1:13" ht="15.75" thickBot="1">
      <c r="A5" s="266">
        <v>1</v>
      </c>
      <c r="B5" s="267">
        <v>2</v>
      </c>
      <c r="C5" s="267">
        <v>3</v>
      </c>
      <c r="D5" s="267">
        <v>4</v>
      </c>
      <c r="E5" s="267">
        <v>5</v>
      </c>
      <c r="F5" s="267">
        <v>6</v>
      </c>
      <c r="G5" s="267">
        <v>7</v>
      </c>
      <c r="H5" s="267">
        <v>8</v>
      </c>
      <c r="I5" s="267">
        <v>9</v>
      </c>
      <c r="J5" s="267">
        <v>10</v>
      </c>
      <c r="K5" s="267">
        <v>11</v>
      </c>
      <c r="L5" s="267">
        <v>12</v>
      </c>
      <c r="M5" s="267">
        <v>13</v>
      </c>
    </row>
    <row r="6" spans="1:13">
      <c r="A6" s="700">
        <v>9</v>
      </c>
      <c r="B6" s="702" t="s">
        <v>330</v>
      </c>
      <c r="C6" s="705" t="s">
        <v>157</v>
      </c>
      <c r="D6" s="700">
        <v>47</v>
      </c>
      <c r="E6" s="700">
        <v>45</v>
      </c>
      <c r="F6" s="700">
        <v>43</v>
      </c>
      <c r="G6" s="700">
        <v>40</v>
      </c>
      <c r="H6" s="700">
        <v>37</v>
      </c>
      <c r="I6" s="700">
        <v>34</v>
      </c>
      <c r="J6" s="704">
        <v>31</v>
      </c>
      <c r="K6" s="700">
        <v>28</v>
      </c>
      <c r="L6" s="700">
        <v>27</v>
      </c>
      <c r="M6" s="700">
        <v>25</v>
      </c>
    </row>
    <row r="7" spans="1:13" ht="56.25" customHeight="1" thickBot="1">
      <c r="A7" s="701"/>
      <c r="B7" s="703"/>
      <c r="C7" s="695"/>
      <c r="D7" s="701"/>
      <c r="E7" s="701"/>
      <c r="F7" s="701"/>
      <c r="G7" s="701"/>
      <c r="H7" s="701"/>
      <c r="I7" s="701"/>
      <c r="J7" s="701"/>
      <c r="K7" s="701"/>
      <c r="L7" s="701"/>
      <c r="M7" s="701"/>
    </row>
  </sheetData>
  <mergeCells count="18">
    <mergeCell ref="C1:L1"/>
    <mergeCell ref="M6:M7"/>
    <mergeCell ref="A3:A4"/>
    <mergeCell ref="B3:B4"/>
    <mergeCell ref="C3:C4"/>
    <mergeCell ref="D3:M3"/>
    <mergeCell ref="F6:F7"/>
    <mergeCell ref="G6:G7"/>
    <mergeCell ref="H6:H7"/>
    <mergeCell ref="I6:I7"/>
    <mergeCell ref="K6:K7"/>
    <mergeCell ref="L6:L7"/>
    <mergeCell ref="A6:A7"/>
    <mergeCell ref="B6:B7"/>
    <mergeCell ref="J6:J7"/>
    <mergeCell ref="C6:C7"/>
    <mergeCell ref="D6:D7"/>
    <mergeCell ref="E6:E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0"/>
  </sheetPr>
  <dimension ref="A1:N141"/>
  <sheetViews>
    <sheetView zoomScale="90" zoomScaleNormal="90" workbookViewId="0">
      <pane xSplit="2" ySplit="4" topLeftCell="C8" activePane="bottomRight" state="frozen"/>
      <selection activeCell="S34" sqref="S34"/>
      <selection pane="topRight" activeCell="S34" sqref="S34"/>
      <selection pane="bottomLeft" activeCell="S34" sqref="S34"/>
      <selection pane="bottomRight" activeCell="S34" sqref="S34"/>
    </sheetView>
  </sheetViews>
  <sheetFormatPr defaultRowHeight="15"/>
  <cols>
    <col min="1" max="1" width="3.28515625" bestFit="1" customWidth="1"/>
    <col min="2" max="2" width="20.5703125" bestFit="1" customWidth="1"/>
    <col min="3" max="12" width="8.5703125" style="1" customWidth="1"/>
  </cols>
  <sheetData>
    <row r="1" spans="1:12" ht="30.75" customHeight="1">
      <c r="A1" s="737" t="s">
        <v>31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8"/>
    </row>
    <row r="2" spans="1:12" ht="75" customHeight="1">
      <c r="A2" s="737" t="s">
        <v>33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8"/>
    </row>
    <row r="3" spans="1:12" ht="32.25" customHeight="1">
      <c r="A3" s="4"/>
      <c r="B3" s="4"/>
      <c r="C3" s="736" t="s">
        <v>191</v>
      </c>
      <c r="D3" s="736"/>
      <c r="E3" s="736"/>
      <c r="F3" s="736"/>
      <c r="G3" s="736"/>
      <c r="H3" s="736"/>
      <c r="I3" s="736"/>
      <c r="J3" s="736"/>
      <c r="K3" s="736"/>
      <c r="L3" s="736"/>
    </row>
    <row r="4" spans="1:12">
      <c r="A4" s="4"/>
      <c r="B4" s="4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</row>
    <row r="5" spans="1:12">
      <c r="A5" s="4">
        <v>1</v>
      </c>
      <c r="B5" s="47" t="s">
        <v>0</v>
      </c>
      <c r="C5" s="8">
        <v>0</v>
      </c>
      <c r="D5" s="8">
        <v>61</v>
      </c>
      <c r="E5" s="8">
        <v>61</v>
      </c>
      <c r="F5" s="9">
        <v>61</v>
      </c>
      <c r="G5" s="9">
        <v>61</v>
      </c>
      <c r="H5" s="8">
        <v>61</v>
      </c>
      <c r="I5" s="8">
        <v>61</v>
      </c>
      <c r="J5" s="8">
        <v>61</v>
      </c>
      <c r="K5" s="8">
        <v>61</v>
      </c>
      <c r="L5" s="8">
        <v>61</v>
      </c>
    </row>
    <row r="6" spans="1:12">
      <c r="A6" s="4">
        <v>2</v>
      </c>
      <c r="B6" s="47" t="s">
        <v>1</v>
      </c>
      <c r="C6" s="8">
        <v>0</v>
      </c>
      <c r="D6" s="8">
        <v>61</v>
      </c>
      <c r="E6" s="8">
        <v>61</v>
      </c>
      <c r="F6" s="9">
        <v>61</v>
      </c>
      <c r="G6" s="9">
        <v>61</v>
      </c>
      <c r="H6" s="8">
        <v>61</v>
      </c>
      <c r="I6" s="8">
        <v>61</v>
      </c>
      <c r="J6" s="8">
        <v>61</v>
      </c>
      <c r="K6" s="8">
        <v>61</v>
      </c>
      <c r="L6" s="8">
        <v>61</v>
      </c>
    </row>
    <row r="7" spans="1:12">
      <c r="A7" s="4">
        <v>3</v>
      </c>
      <c r="B7" s="47" t="s">
        <v>2</v>
      </c>
      <c r="C7" s="8">
        <v>0</v>
      </c>
      <c r="D7" s="8">
        <v>61</v>
      </c>
      <c r="E7" s="8">
        <v>61</v>
      </c>
      <c r="F7" s="9">
        <v>61</v>
      </c>
      <c r="G7" s="9">
        <v>61</v>
      </c>
      <c r="H7" s="8">
        <v>61</v>
      </c>
      <c r="I7" s="8">
        <v>61</v>
      </c>
      <c r="J7" s="8">
        <v>61</v>
      </c>
      <c r="K7" s="8">
        <v>61</v>
      </c>
      <c r="L7" s="8">
        <v>61</v>
      </c>
    </row>
    <row r="8" spans="1:12">
      <c r="A8" s="4">
        <v>4</v>
      </c>
      <c r="B8" s="47" t="s">
        <v>3</v>
      </c>
      <c r="C8" s="8">
        <v>0</v>
      </c>
      <c r="D8" s="8">
        <v>61</v>
      </c>
      <c r="E8" s="8">
        <v>61</v>
      </c>
      <c r="F8" s="9">
        <v>61</v>
      </c>
      <c r="G8" s="9">
        <v>61</v>
      </c>
      <c r="H8" s="8">
        <v>61</v>
      </c>
      <c r="I8" s="8">
        <v>61</v>
      </c>
      <c r="J8" s="8">
        <v>61</v>
      </c>
      <c r="K8" s="8">
        <v>61</v>
      </c>
      <c r="L8" s="8">
        <v>61</v>
      </c>
    </row>
    <row r="9" spans="1:12">
      <c r="A9" s="4">
        <v>5</v>
      </c>
      <c r="B9" s="47" t="s">
        <v>4</v>
      </c>
      <c r="C9" s="8">
        <v>0</v>
      </c>
      <c r="D9" s="8">
        <v>61</v>
      </c>
      <c r="E9" s="8">
        <v>61</v>
      </c>
      <c r="F9" s="9">
        <v>61</v>
      </c>
      <c r="G9" s="9">
        <v>61</v>
      </c>
      <c r="H9" s="8">
        <v>61</v>
      </c>
      <c r="I9" s="8">
        <v>61</v>
      </c>
      <c r="J9" s="8">
        <v>61</v>
      </c>
      <c r="K9" s="8">
        <v>61</v>
      </c>
      <c r="L9" s="8">
        <v>61</v>
      </c>
    </row>
    <row r="10" spans="1:12">
      <c r="A10" s="4">
        <v>6</v>
      </c>
      <c r="B10" s="47" t="s">
        <v>5</v>
      </c>
      <c r="C10" s="8">
        <v>0</v>
      </c>
      <c r="D10" s="8">
        <v>61</v>
      </c>
      <c r="E10" s="8">
        <v>61</v>
      </c>
      <c r="F10" s="9">
        <v>61</v>
      </c>
      <c r="G10" s="9">
        <v>61</v>
      </c>
      <c r="H10" s="8">
        <v>61</v>
      </c>
      <c r="I10" s="8">
        <v>61</v>
      </c>
      <c r="J10" s="8">
        <v>61</v>
      </c>
      <c r="K10" s="8">
        <v>61</v>
      </c>
      <c r="L10" s="8">
        <v>61</v>
      </c>
    </row>
    <row r="11" spans="1:12">
      <c r="A11" s="4">
        <v>7</v>
      </c>
      <c r="B11" s="47" t="s">
        <v>6</v>
      </c>
      <c r="C11" s="8">
        <v>0</v>
      </c>
      <c r="D11" s="8">
        <v>61</v>
      </c>
      <c r="E11" s="8">
        <v>61</v>
      </c>
      <c r="F11" s="9">
        <v>61</v>
      </c>
      <c r="G11" s="9">
        <v>61</v>
      </c>
      <c r="H11" s="8">
        <v>61</v>
      </c>
      <c r="I11" s="8">
        <v>61</v>
      </c>
      <c r="J11" s="8">
        <v>61</v>
      </c>
      <c r="K11" s="8">
        <v>61</v>
      </c>
      <c r="L11" s="8">
        <v>61</v>
      </c>
    </row>
    <row r="12" spans="1:12">
      <c r="A12" s="4">
        <v>8</v>
      </c>
      <c r="B12" s="47" t="s">
        <v>7</v>
      </c>
      <c r="C12" s="8">
        <v>0</v>
      </c>
      <c r="D12" s="8">
        <v>61</v>
      </c>
      <c r="E12" s="8">
        <v>61</v>
      </c>
      <c r="F12" s="9">
        <v>61</v>
      </c>
      <c r="G12" s="9">
        <v>61</v>
      </c>
      <c r="H12" s="8">
        <v>61</v>
      </c>
      <c r="I12" s="8">
        <v>61</v>
      </c>
      <c r="J12" s="8">
        <v>61</v>
      </c>
      <c r="K12" s="8">
        <v>61</v>
      </c>
      <c r="L12" s="8">
        <v>61</v>
      </c>
    </row>
    <row r="13" spans="1:12">
      <c r="A13" s="4">
        <v>9</v>
      </c>
      <c r="B13" s="47" t="s">
        <v>8</v>
      </c>
      <c r="C13" s="8">
        <v>0</v>
      </c>
      <c r="D13" s="8">
        <v>61</v>
      </c>
      <c r="E13" s="8">
        <v>61</v>
      </c>
      <c r="F13" s="9">
        <v>61</v>
      </c>
      <c r="G13" s="9">
        <v>61</v>
      </c>
      <c r="H13" s="8">
        <v>61</v>
      </c>
      <c r="I13" s="8">
        <v>61</v>
      </c>
      <c r="J13" s="8">
        <v>61</v>
      </c>
      <c r="K13" s="8">
        <v>61</v>
      </c>
      <c r="L13" s="8">
        <v>61</v>
      </c>
    </row>
    <row r="14" spans="1:12">
      <c r="A14" s="4">
        <v>10</v>
      </c>
      <c r="B14" s="47" t="s">
        <v>9</v>
      </c>
      <c r="C14" s="8">
        <v>0</v>
      </c>
      <c r="D14" s="8">
        <v>61</v>
      </c>
      <c r="E14" s="8">
        <v>61</v>
      </c>
      <c r="F14" s="9">
        <v>61</v>
      </c>
      <c r="G14" s="9">
        <v>61</v>
      </c>
      <c r="H14" s="8">
        <v>61</v>
      </c>
      <c r="I14" s="8">
        <v>61</v>
      </c>
      <c r="J14" s="8">
        <v>61</v>
      </c>
      <c r="K14" s="8">
        <v>61</v>
      </c>
      <c r="L14" s="8">
        <v>61</v>
      </c>
    </row>
    <row r="15" spans="1:12">
      <c r="A15" s="4">
        <v>11</v>
      </c>
      <c r="B15" s="47" t="s">
        <v>10</v>
      </c>
      <c r="C15" s="8">
        <v>0</v>
      </c>
      <c r="D15" s="8">
        <v>61</v>
      </c>
      <c r="E15" s="8">
        <v>61</v>
      </c>
      <c r="F15" s="9">
        <v>61</v>
      </c>
      <c r="G15" s="9">
        <v>61</v>
      </c>
      <c r="H15" s="8">
        <v>61</v>
      </c>
      <c r="I15" s="8">
        <v>61</v>
      </c>
      <c r="J15" s="8">
        <v>61</v>
      </c>
      <c r="K15" s="8">
        <v>61</v>
      </c>
      <c r="L15" s="8">
        <v>61</v>
      </c>
    </row>
    <row r="16" spans="1:12">
      <c r="A16" s="4">
        <v>12</v>
      </c>
      <c r="B16" s="47" t="s">
        <v>11</v>
      </c>
      <c r="C16" s="8">
        <v>0</v>
      </c>
      <c r="D16" s="8">
        <v>61</v>
      </c>
      <c r="E16" s="8">
        <v>61</v>
      </c>
      <c r="F16" s="9">
        <v>61</v>
      </c>
      <c r="G16" s="9">
        <v>61</v>
      </c>
      <c r="H16" s="8">
        <v>61</v>
      </c>
      <c r="I16" s="8">
        <v>61</v>
      </c>
      <c r="J16" s="8">
        <v>61</v>
      </c>
      <c r="K16" s="8">
        <v>61</v>
      </c>
      <c r="L16" s="8">
        <v>61</v>
      </c>
    </row>
    <row r="17" spans="1:14">
      <c r="A17" s="4">
        <v>13</v>
      </c>
      <c r="B17" s="47" t="s">
        <v>12</v>
      </c>
      <c r="C17" s="8">
        <v>0</v>
      </c>
      <c r="D17" s="8">
        <v>61</v>
      </c>
      <c r="E17" s="8">
        <v>61</v>
      </c>
      <c r="F17" s="9">
        <v>61</v>
      </c>
      <c r="G17" s="9">
        <v>61</v>
      </c>
      <c r="H17" s="8">
        <v>61</v>
      </c>
      <c r="I17" s="8">
        <v>61</v>
      </c>
      <c r="J17" s="8">
        <v>61</v>
      </c>
      <c r="K17" s="8">
        <v>61</v>
      </c>
      <c r="L17" s="8">
        <v>61</v>
      </c>
    </row>
    <row r="18" spans="1:14">
      <c r="A18" s="4">
        <v>14</v>
      </c>
      <c r="B18" s="47" t="s">
        <v>13</v>
      </c>
      <c r="C18" s="8">
        <v>0</v>
      </c>
      <c r="D18" s="8">
        <v>61</v>
      </c>
      <c r="E18" s="8">
        <v>61</v>
      </c>
      <c r="F18" s="9">
        <v>61</v>
      </c>
      <c r="G18" s="9">
        <v>61</v>
      </c>
      <c r="H18" s="8">
        <v>61</v>
      </c>
      <c r="I18" s="8">
        <v>61</v>
      </c>
      <c r="J18" s="8">
        <v>61</v>
      </c>
      <c r="K18" s="8">
        <v>61</v>
      </c>
      <c r="L18" s="8">
        <v>61</v>
      </c>
    </row>
    <row r="19" spans="1:14">
      <c r="A19" s="4">
        <v>15</v>
      </c>
      <c r="B19" s="47" t="s">
        <v>14</v>
      </c>
      <c r="C19" s="8">
        <v>0</v>
      </c>
      <c r="D19" s="8">
        <v>61</v>
      </c>
      <c r="E19" s="8">
        <v>61</v>
      </c>
      <c r="F19" s="9">
        <v>61</v>
      </c>
      <c r="G19" s="9">
        <v>61</v>
      </c>
      <c r="H19" s="8">
        <v>61</v>
      </c>
      <c r="I19" s="8">
        <v>61</v>
      </c>
      <c r="J19" s="8">
        <v>61</v>
      </c>
      <c r="K19" s="8">
        <v>61</v>
      </c>
      <c r="L19" s="8">
        <v>61</v>
      </c>
    </row>
    <row r="20" spans="1:14">
      <c r="A20" s="4">
        <v>16</v>
      </c>
      <c r="B20" s="47" t="s">
        <v>15</v>
      </c>
      <c r="C20" s="8">
        <v>0</v>
      </c>
      <c r="D20" s="8">
        <v>61</v>
      </c>
      <c r="E20" s="8">
        <v>61</v>
      </c>
      <c r="F20" s="9">
        <v>61</v>
      </c>
      <c r="G20" s="9">
        <v>61</v>
      </c>
      <c r="H20" s="8">
        <v>61</v>
      </c>
      <c r="I20" s="8">
        <v>61</v>
      </c>
      <c r="J20" s="8">
        <v>61</v>
      </c>
      <c r="K20" s="8">
        <v>61</v>
      </c>
      <c r="L20" s="8">
        <v>61</v>
      </c>
    </row>
    <row r="21" spans="1:14">
      <c r="A21" s="4">
        <v>17</v>
      </c>
      <c r="B21" s="47" t="s">
        <v>16</v>
      </c>
      <c r="C21" s="8">
        <v>0</v>
      </c>
      <c r="D21" s="8">
        <v>61</v>
      </c>
      <c r="E21" s="8">
        <v>61</v>
      </c>
      <c r="F21" s="9">
        <v>61</v>
      </c>
      <c r="G21" s="9">
        <v>61</v>
      </c>
      <c r="H21" s="8">
        <v>61</v>
      </c>
      <c r="I21" s="8">
        <v>61</v>
      </c>
      <c r="J21" s="8">
        <v>61</v>
      </c>
      <c r="K21" s="8">
        <v>61</v>
      </c>
      <c r="L21" s="8">
        <v>61</v>
      </c>
    </row>
    <row r="22" spans="1:14">
      <c r="A22" s="4">
        <v>18</v>
      </c>
      <c r="B22" s="47" t="s">
        <v>17</v>
      </c>
      <c r="C22" s="8">
        <v>0</v>
      </c>
      <c r="D22" s="8">
        <v>61</v>
      </c>
      <c r="E22" s="8">
        <v>61</v>
      </c>
      <c r="F22" s="9">
        <v>61</v>
      </c>
      <c r="G22" s="9">
        <v>61</v>
      </c>
      <c r="H22" s="8">
        <v>61</v>
      </c>
      <c r="I22" s="8">
        <v>61</v>
      </c>
      <c r="J22" s="8">
        <v>61</v>
      </c>
      <c r="K22" s="8">
        <v>61</v>
      </c>
      <c r="L22" s="8">
        <v>61</v>
      </c>
    </row>
    <row r="23" spans="1:14">
      <c r="A23" s="4">
        <v>19</v>
      </c>
      <c r="B23" s="47" t="s">
        <v>18</v>
      </c>
      <c r="C23" s="8">
        <v>0</v>
      </c>
      <c r="D23" s="8">
        <v>61</v>
      </c>
      <c r="E23" s="8">
        <v>61</v>
      </c>
      <c r="F23" s="9">
        <v>61</v>
      </c>
      <c r="G23" s="9">
        <v>61</v>
      </c>
      <c r="H23" s="8">
        <v>61</v>
      </c>
      <c r="I23" s="8">
        <v>61</v>
      </c>
      <c r="J23" s="8">
        <v>61</v>
      </c>
      <c r="K23" s="8">
        <v>61</v>
      </c>
      <c r="L23" s="8">
        <v>61</v>
      </c>
    </row>
    <row r="24" spans="1:14">
      <c r="A24" s="4">
        <v>20</v>
      </c>
      <c r="B24" s="47" t="s">
        <v>19</v>
      </c>
      <c r="C24" s="8">
        <v>0</v>
      </c>
      <c r="D24" s="8">
        <v>61</v>
      </c>
      <c r="E24" s="8">
        <v>61</v>
      </c>
      <c r="F24" s="9">
        <v>61</v>
      </c>
      <c r="G24" s="9">
        <v>61</v>
      </c>
      <c r="H24" s="8">
        <v>61</v>
      </c>
      <c r="I24" s="8">
        <v>61</v>
      </c>
      <c r="J24" s="8">
        <v>61</v>
      </c>
      <c r="K24" s="8">
        <v>61</v>
      </c>
      <c r="L24" s="8">
        <v>61</v>
      </c>
      <c r="M24" s="7"/>
      <c r="N24" s="2"/>
    </row>
    <row r="25" spans="1:14">
      <c r="A25" s="4">
        <v>21</v>
      </c>
      <c r="B25" s="47" t="s">
        <v>20</v>
      </c>
      <c r="C25" s="8">
        <v>0</v>
      </c>
      <c r="D25" s="8">
        <v>61</v>
      </c>
      <c r="E25" s="8">
        <v>61</v>
      </c>
      <c r="F25" s="9">
        <v>61</v>
      </c>
      <c r="G25" s="9">
        <v>61</v>
      </c>
      <c r="H25" s="8">
        <v>61</v>
      </c>
      <c r="I25" s="8">
        <v>61</v>
      </c>
      <c r="J25" s="8">
        <v>61</v>
      </c>
      <c r="K25" s="8">
        <v>61</v>
      </c>
      <c r="L25" s="8">
        <v>61</v>
      </c>
    </row>
    <row r="26" spans="1:14">
      <c r="A26" s="4">
        <v>22</v>
      </c>
      <c r="B26" s="47" t="s">
        <v>21</v>
      </c>
      <c r="C26" s="8">
        <v>0</v>
      </c>
      <c r="D26" s="8">
        <v>61</v>
      </c>
      <c r="E26" s="8">
        <v>61</v>
      </c>
      <c r="F26" s="9">
        <v>61</v>
      </c>
      <c r="G26" s="9">
        <v>61</v>
      </c>
      <c r="H26" s="8">
        <v>61</v>
      </c>
      <c r="I26" s="8">
        <v>61</v>
      </c>
      <c r="J26" s="8">
        <v>61</v>
      </c>
      <c r="K26" s="8">
        <v>61</v>
      </c>
      <c r="L26" s="8">
        <v>61</v>
      </c>
    </row>
    <row r="27" spans="1:14">
      <c r="A27" s="4">
        <v>23</v>
      </c>
      <c r="B27" s="47" t="s">
        <v>22</v>
      </c>
      <c r="C27" s="8">
        <v>0</v>
      </c>
      <c r="D27" s="8">
        <v>61</v>
      </c>
      <c r="E27" s="8">
        <v>61</v>
      </c>
      <c r="F27" s="9">
        <v>61</v>
      </c>
      <c r="G27" s="9">
        <v>61</v>
      </c>
      <c r="H27" s="8">
        <v>61</v>
      </c>
      <c r="I27" s="8">
        <v>61</v>
      </c>
      <c r="J27" s="8">
        <v>61</v>
      </c>
      <c r="K27" s="8">
        <v>61</v>
      </c>
      <c r="L27" s="8">
        <v>61</v>
      </c>
    </row>
    <row r="28" spans="1:14">
      <c r="A28" s="4">
        <v>24</v>
      </c>
      <c r="B28" s="47" t="s">
        <v>23</v>
      </c>
      <c r="C28" s="8">
        <v>0</v>
      </c>
      <c r="D28" s="8">
        <v>61</v>
      </c>
      <c r="E28" s="8">
        <v>61</v>
      </c>
      <c r="F28" s="9">
        <v>61</v>
      </c>
      <c r="G28" s="9">
        <v>61</v>
      </c>
      <c r="H28" s="8">
        <v>61</v>
      </c>
      <c r="I28" s="8">
        <v>61</v>
      </c>
      <c r="J28" s="8">
        <v>61</v>
      </c>
      <c r="K28" s="8">
        <v>61</v>
      </c>
      <c r="L28" s="8">
        <v>61</v>
      </c>
    </row>
    <row r="29" spans="1:14">
      <c r="A29" s="4">
        <v>25</v>
      </c>
      <c r="B29" s="47" t="s">
        <v>24</v>
      </c>
      <c r="C29" s="8">
        <v>0</v>
      </c>
      <c r="D29" s="8">
        <v>61</v>
      </c>
      <c r="E29" s="8">
        <v>61</v>
      </c>
      <c r="F29" s="9">
        <v>61</v>
      </c>
      <c r="G29" s="9">
        <v>61</v>
      </c>
      <c r="H29" s="8">
        <v>61</v>
      </c>
      <c r="I29" s="8">
        <v>61</v>
      </c>
      <c r="J29" s="8">
        <v>61</v>
      </c>
      <c r="K29" s="8">
        <v>61</v>
      </c>
      <c r="L29" s="8">
        <v>61</v>
      </c>
    </row>
    <row r="30" spans="1:14">
      <c r="A30" s="4">
        <v>26</v>
      </c>
      <c r="B30" s="47" t="s">
        <v>25</v>
      </c>
      <c r="C30" s="8">
        <v>0</v>
      </c>
      <c r="D30" s="8">
        <v>61</v>
      </c>
      <c r="E30" s="8">
        <v>61</v>
      </c>
      <c r="F30" s="9">
        <v>61</v>
      </c>
      <c r="G30" s="9">
        <v>61</v>
      </c>
      <c r="H30" s="8">
        <v>61</v>
      </c>
      <c r="I30" s="8">
        <v>61</v>
      </c>
      <c r="J30" s="8">
        <v>61</v>
      </c>
      <c r="K30" s="8">
        <v>61</v>
      </c>
      <c r="L30" s="8">
        <v>61</v>
      </c>
    </row>
    <row r="31" spans="1:14">
      <c r="A31" s="4">
        <v>27</v>
      </c>
      <c r="B31" s="47" t="s">
        <v>26</v>
      </c>
      <c r="C31" s="8">
        <v>0</v>
      </c>
      <c r="D31" s="8">
        <v>61</v>
      </c>
      <c r="E31" s="8">
        <v>61</v>
      </c>
      <c r="F31" s="9">
        <v>61</v>
      </c>
      <c r="G31" s="9">
        <v>61</v>
      </c>
      <c r="H31" s="8">
        <v>61</v>
      </c>
      <c r="I31" s="8">
        <v>61</v>
      </c>
      <c r="J31" s="8">
        <v>61</v>
      </c>
      <c r="K31" s="8">
        <v>61</v>
      </c>
      <c r="L31" s="8">
        <v>61</v>
      </c>
    </row>
    <row r="32" spans="1:14">
      <c r="A32" s="4">
        <v>28</v>
      </c>
      <c r="B32" s="47" t="s">
        <v>27</v>
      </c>
      <c r="C32" s="8">
        <v>0</v>
      </c>
      <c r="D32" s="8">
        <v>61</v>
      </c>
      <c r="E32" s="8">
        <v>61</v>
      </c>
      <c r="F32" s="9">
        <v>61</v>
      </c>
      <c r="G32" s="9">
        <v>61</v>
      </c>
      <c r="H32" s="8">
        <v>61</v>
      </c>
      <c r="I32" s="8">
        <v>61</v>
      </c>
      <c r="J32" s="8">
        <v>61</v>
      </c>
      <c r="K32" s="8">
        <v>61</v>
      </c>
      <c r="L32" s="8">
        <v>61</v>
      </c>
    </row>
    <row r="33" spans="1:12">
      <c r="A33" s="4"/>
      <c r="B33" s="6" t="s">
        <v>28</v>
      </c>
      <c r="C33" s="8">
        <v>0</v>
      </c>
      <c r="D33" s="8">
        <v>61</v>
      </c>
      <c r="E33" s="8">
        <v>61</v>
      </c>
      <c r="F33" s="9">
        <v>61</v>
      </c>
      <c r="G33" s="9">
        <v>61</v>
      </c>
      <c r="H33" s="8">
        <v>61</v>
      </c>
      <c r="I33" s="8">
        <v>61</v>
      </c>
      <c r="J33" s="8">
        <v>61</v>
      </c>
      <c r="K33" s="8">
        <v>61</v>
      </c>
      <c r="L33" s="8">
        <v>61</v>
      </c>
    </row>
    <row r="34" spans="1:12">
      <c r="A34" s="4"/>
      <c r="B34" s="6" t="s">
        <v>190</v>
      </c>
      <c r="C34" s="8">
        <v>0</v>
      </c>
      <c r="D34" s="8">
        <v>61</v>
      </c>
      <c r="E34" s="8">
        <v>61</v>
      </c>
      <c r="F34" s="9">
        <v>61</v>
      </c>
      <c r="G34" s="9">
        <v>61</v>
      </c>
      <c r="H34" s="8">
        <v>61</v>
      </c>
      <c r="I34" s="8">
        <v>61</v>
      </c>
      <c r="J34" s="8">
        <v>61</v>
      </c>
      <c r="K34" s="8">
        <v>61</v>
      </c>
      <c r="L34" s="8">
        <v>61</v>
      </c>
    </row>
    <row r="93" spans="3:5">
      <c r="C93" s="3"/>
      <c r="D93" s="3"/>
      <c r="E93" s="3"/>
    </row>
    <row r="94" spans="3:5">
      <c r="C94" s="3"/>
      <c r="D94" s="3"/>
      <c r="E94" s="3"/>
    </row>
    <row r="95" spans="3:5">
      <c r="C95" s="3"/>
      <c r="D95" s="3"/>
      <c r="E95" s="3"/>
    </row>
    <row r="96" spans="3:5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  <row r="116" spans="3:5">
      <c r="C116" s="3"/>
      <c r="D116" s="3"/>
      <c r="E116" s="3"/>
    </row>
    <row r="117" spans="3:5">
      <c r="C117" s="3"/>
      <c r="D117" s="3"/>
      <c r="E117" s="3"/>
    </row>
    <row r="118" spans="3:5">
      <c r="C118" s="3"/>
      <c r="D118" s="3"/>
      <c r="E118" s="3"/>
    </row>
    <row r="119" spans="3:5">
      <c r="C119" s="3"/>
      <c r="D119" s="3"/>
      <c r="E119" s="3"/>
    </row>
    <row r="120" spans="3:5">
      <c r="C120" s="3"/>
      <c r="D120" s="3"/>
      <c r="E120" s="3"/>
    </row>
    <row r="121" spans="3:5">
      <c r="C121" s="3"/>
      <c r="D121" s="3"/>
      <c r="E121" s="3"/>
    </row>
    <row r="122" spans="3:5">
      <c r="C122" s="3"/>
      <c r="D122" s="3"/>
      <c r="E122" s="3"/>
    </row>
    <row r="123" spans="3:5">
      <c r="C123" s="3"/>
      <c r="D123" s="3"/>
      <c r="E123" s="3"/>
    </row>
    <row r="124" spans="3:5">
      <c r="C124" s="3"/>
      <c r="D124" s="3"/>
      <c r="E124" s="3"/>
    </row>
    <row r="125" spans="3:5">
      <c r="C125" s="3"/>
      <c r="D125" s="3"/>
      <c r="E125" s="3"/>
    </row>
    <row r="126" spans="3:5">
      <c r="C126" s="3"/>
      <c r="D126" s="3"/>
      <c r="E126" s="3"/>
    </row>
    <row r="127" spans="3:5">
      <c r="C127" s="3"/>
      <c r="D127" s="3"/>
      <c r="E127" s="3"/>
    </row>
    <row r="128" spans="3:5">
      <c r="C128" s="3"/>
      <c r="D128" s="3"/>
      <c r="E128" s="3"/>
    </row>
    <row r="129" spans="3:5">
      <c r="C129" s="3"/>
      <c r="D129" s="3"/>
      <c r="E129" s="3"/>
    </row>
    <row r="130" spans="3:5">
      <c r="C130" s="3"/>
      <c r="D130" s="3"/>
      <c r="E130" s="3"/>
    </row>
    <row r="131" spans="3:5">
      <c r="C131" s="3"/>
      <c r="D131" s="3"/>
      <c r="E131" s="3"/>
    </row>
    <row r="132" spans="3:5">
      <c r="C132" s="3"/>
      <c r="D132" s="3"/>
      <c r="E132" s="3"/>
    </row>
    <row r="133" spans="3:5">
      <c r="C133" s="3"/>
      <c r="D133" s="3"/>
      <c r="E133" s="3"/>
    </row>
    <row r="134" spans="3:5">
      <c r="C134" s="3"/>
      <c r="D134" s="3"/>
      <c r="E134" s="3"/>
    </row>
    <row r="135" spans="3:5">
      <c r="C135" s="3"/>
      <c r="D135" s="3"/>
      <c r="E135" s="3"/>
    </row>
    <row r="136" spans="3:5">
      <c r="C136" s="3"/>
      <c r="D136" s="3"/>
      <c r="E136" s="3"/>
    </row>
    <row r="137" spans="3:5">
      <c r="C137" s="3"/>
      <c r="D137" s="3"/>
      <c r="E137" s="3"/>
    </row>
    <row r="138" spans="3:5">
      <c r="C138" s="3"/>
      <c r="D138" s="3"/>
      <c r="E138" s="3"/>
    </row>
    <row r="139" spans="3:5">
      <c r="C139" s="3"/>
      <c r="D139" s="3"/>
      <c r="E139" s="3"/>
    </row>
    <row r="140" spans="3:5">
      <c r="C140" s="3"/>
      <c r="D140" s="3"/>
      <c r="E140" s="3"/>
    </row>
    <row r="141" spans="3:5">
      <c r="C141" s="3"/>
      <c r="D141" s="3"/>
      <c r="E141" s="3"/>
    </row>
  </sheetData>
  <mergeCells count="3">
    <mergeCell ref="A1:L1"/>
    <mergeCell ref="A2:L2"/>
    <mergeCell ref="C3:L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0"/>
  </sheetPr>
  <dimension ref="A1:N141"/>
  <sheetViews>
    <sheetView zoomScale="90" zoomScaleNormal="90" workbookViewId="0">
      <pane xSplit="2" ySplit="4" topLeftCell="C8" activePane="bottomRight" state="frozen"/>
      <selection activeCell="S34" sqref="S34"/>
      <selection pane="topRight" activeCell="S34" sqref="S34"/>
      <selection pane="bottomLeft" activeCell="S34" sqref="S34"/>
      <selection pane="bottomRight" activeCell="S34" sqref="S34"/>
    </sheetView>
  </sheetViews>
  <sheetFormatPr defaultRowHeight="15"/>
  <cols>
    <col min="1" max="1" width="3.28515625" bestFit="1" customWidth="1"/>
    <col min="2" max="2" width="20.28515625" bestFit="1" customWidth="1"/>
    <col min="3" max="12" width="8.5703125" style="1" customWidth="1"/>
  </cols>
  <sheetData>
    <row r="1" spans="1:12" ht="46.5" customHeight="1">
      <c r="A1" s="737" t="s">
        <v>31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8"/>
    </row>
    <row r="2" spans="1:12" ht="75.75" customHeight="1">
      <c r="A2" s="737" t="s">
        <v>34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8"/>
    </row>
    <row r="3" spans="1:12" ht="32.25" customHeight="1">
      <c r="A3" s="4"/>
      <c r="B3" s="4"/>
      <c r="C3" s="736" t="s">
        <v>191</v>
      </c>
      <c r="D3" s="736"/>
      <c r="E3" s="736"/>
      <c r="F3" s="736"/>
      <c r="G3" s="736"/>
      <c r="H3" s="736"/>
      <c r="I3" s="736"/>
      <c r="J3" s="736"/>
      <c r="K3" s="736"/>
      <c r="L3" s="736"/>
    </row>
    <row r="4" spans="1:12">
      <c r="A4" s="4"/>
      <c r="B4" s="4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</row>
    <row r="5" spans="1:12">
      <c r="A5" s="4">
        <v>1</v>
      </c>
      <c r="B5" s="47" t="s">
        <v>0</v>
      </c>
      <c r="C5" s="8">
        <v>98</v>
      </c>
      <c r="D5" s="8">
        <v>98</v>
      </c>
      <c r="E5" s="8">
        <v>98</v>
      </c>
      <c r="F5" s="9">
        <v>98</v>
      </c>
      <c r="G5" s="9">
        <v>98</v>
      </c>
      <c r="H5" s="8">
        <v>98</v>
      </c>
      <c r="I5" s="8">
        <v>98</v>
      </c>
      <c r="J5" s="8">
        <v>98</v>
      </c>
      <c r="K5" s="8">
        <v>98</v>
      </c>
      <c r="L5" s="8">
        <v>98</v>
      </c>
    </row>
    <row r="6" spans="1:12">
      <c r="A6" s="4">
        <v>2</v>
      </c>
      <c r="B6" s="47" t="s">
        <v>1</v>
      </c>
      <c r="C6" s="8">
        <v>98</v>
      </c>
      <c r="D6" s="8">
        <v>98</v>
      </c>
      <c r="E6" s="8">
        <v>98</v>
      </c>
      <c r="F6" s="9">
        <v>98</v>
      </c>
      <c r="G6" s="9">
        <v>98</v>
      </c>
      <c r="H6" s="8">
        <v>98</v>
      </c>
      <c r="I6" s="8">
        <v>98</v>
      </c>
      <c r="J6" s="8">
        <v>98</v>
      </c>
      <c r="K6" s="8">
        <v>98</v>
      </c>
      <c r="L6" s="8">
        <v>98</v>
      </c>
    </row>
    <row r="7" spans="1:12">
      <c r="A7" s="4">
        <v>3</v>
      </c>
      <c r="B7" s="47" t="s">
        <v>2</v>
      </c>
      <c r="C7" s="8">
        <v>98</v>
      </c>
      <c r="D7" s="8">
        <v>98</v>
      </c>
      <c r="E7" s="8">
        <v>98</v>
      </c>
      <c r="F7" s="9">
        <v>98</v>
      </c>
      <c r="G7" s="9">
        <v>98</v>
      </c>
      <c r="H7" s="8">
        <v>98</v>
      </c>
      <c r="I7" s="8">
        <v>98</v>
      </c>
      <c r="J7" s="8">
        <v>98</v>
      </c>
      <c r="K7" s="8">
        <v>98</v>
      </c>
      <c r="L7" s="8">
        <v>98</v>
      </c>
    </row>
    <row r="8" spans="1:12">
      <c r="A8" s="4">
        <v>4</v>
      </c>
      <c r="B8" s="47" t="s">
        <v>3</v>
      </c>
      <c r="C8" s="8">
        <v>98</v>
      </c>
      <c r="D8" s="8">
        <v>98</v>
      </c>
      <c r="E8" s="8">
        <v>98</v>
      </c>
      <c r="F8" s="9">
        <v>98</v>
      </c>
      <c r="G8" s="9">
        <v>98</v>
      </c>
      <c r="H8" s="8">
        <v>98</v>
      </c>
      <c r="I8" s="8">
        <v>98</v>
      </c>
      <c r="J8" s="8">
        <v>98</v>
      </c>
      <c r="K8" s="8">
        <v>98</v>
      </c>
      <c r="L8" s="8">
        <v>98</v>
      </c>
    </row>
    <row r="9" spans="1:12">
      <c r="A9" s="4">
        <v>5</v>
      </c>
      <c r="B9" s="47" t="s">
        <v>4</v>
      </c>
      <c r="C9" s="8">
        <v>98</v>
      </c>
      <c r="D9" s="8">
        <v>98</v>
      </c>
      <c r="E9" s="8">
        <v>98</v>
      </c>
      <c r="F9" s="9">
        <v>98</v>
      </c>
      <c r="G9" s="9">
        <v>98</v>
      </c>
      <c r="H9" s="8">
        <v>98</v>
      </c>
      <c r="I9" s="8">
        <v>98</v>
      </c>
      <c r="J9" s="8">
        <v>98</v>
      </c>
      <c r="K9" s="8">
        <v>98</v>
      </c>
      <c r="L9" s="8">
        <v>98</v>
      </c>
    </row>
    <row r="10" spans="1:12">
      <c r="A10" s="4">
        <v>6</v>
      </c>
      <c r="B10" s="47" t="s">
        <v>5</v>
      </c>
      <c r="C10" s="8">
        <v>98</v>
      </c>
      <c r="D10" s="8">
        <v>98</v>
      </c>
      <c r="E10" s="8">
        <v>98</v>
      </c>
      <c r="F10" s="9">
        <v>98</v>
      </c>
      <c r="G10" s="9">
        <v>98</v>
      </c>
      <c r="H10" s="8">
        <v>98</v>
      </c>
      <c r="I10" s="8">
        <v>98</v>
      </c>
      <c r="J10" s="8">
        <v>98</v>
      </c>
      <c r="K10" s="8">
        <v>98</v>
      </c>
      <c r="L10" s="8">
        <v>98</v>
      </c>
    </row>
    <row r="11" spans="1:12">
      <c r="A11" s="4">
        <v>7</v>
      </c>
      <c r="B11" s="47" t="s">
        <v>6</v>
      </c>
      <c r="C11" s="8">
        <v>98</v>
      </c>
      <c r="D11" s="8">
        <v>98</v>
      </c>
      <c r="E11" s="8">
        <v>98</v>
      </c>
      <c r="F11" s="9">
        <v>98</v>
      </c>
      <c r="G11" s="9">
        <v>98</v>
      </c>
      <c r="H11" s="8">
        <v>98</v>
      </c>
      <c r="I11" s="8">
        <v>98</v>
      </c>
      <c r="J11" s="8">
        <v>98</v>
      </c>
      <c r="K11" s="8">
        <v>98</v>
      </c>
      <c r="L11" s="8">
        <v>98</v>
      </c>
    </row>
    <row r="12" spans="1:12">
      <c r="A12" s="4">
        <v>8</v>
      </c>
      <c r="B12" s="47" t="s">
        <v>7</v>
      </c>
      <c r="C12" s="8">
        <v>98</v>
      </c>
      <c r="D12" s="8">
        <v>98</v>
      </c>
      <c r="E12" s="8">
        <v>98</v>
      </c>
      <c r="F12" s="9">
        <v>98</v>
      </c>
      <c r="G12" s="9">
        <v>98</v>
      </c>
      <c r="H12" s="8">
        <v>98</v>
      </c>
      <c r="I12" s="8">
        <v>98</v>
      </c>
      <c r="J12" s="8">
        <v>98</v>
      </c>
      <c r="K12" s="8">
        <v>98</v>
      </c>
      <c r="L12" s="8">
        <v>98</v>
      </c>
    </row>
    <row r="13" spans="1:12">
      <c r="A13" s="4">
        <v>9</v>
      </c>
      <c r="B13" s="47" t="s">
        <v>8</v>
      </c>
      <c r="C13" s="8">
        <v>98</v>
      </c>
      <c r="D13" s="8">
        <v>98</v>
      </c>
      <c r="E13" s="8">
        <v>98</v>
      </c>
      <c r="F13" s="9">
        <v>98</v>
      </c>
      <c r="G13" s="9">
        <v>98</v>
      </c>
      <c r="H13" s="8">
        <v>98</v>
      </c>
      <c r="I13" s="8">
        <v>98</v>
      </c>
      <c r="J13" s="8">
        <v>98</v>
      </c>
      <c r="K13" s="8">
        <v>98</v>
      </c>
      <c r="L13" s="8">
        <v>98</v>
      </c>
    </row>
    <row r="14" spans="1:12">
      <c r="A14" s="4">
        <v>10</v>
      </c>
      <c r="B14" s="47" t="s">
        <v>9</v>
      </c>
      <c r="C14" s="8">
        <v>98</v>
      </c>
      <c r="D14" s="8">
        <v>98</v>
      </c>
      <c r="E14" s="8">
        <v>98</v>
      </c>
      <c r="F14" s="9">
        <v>98</v>
      </c>
      <c r="G14" s="9">
        <v>98</v>
      </c>
      <c r="H14" s="8">
        <v>98</v>
      </c>
      <c r="I14" s="8">
        <v>98</v>
      </c>
      <c r="J14" s="8">
        <v>98</v>
      </c>
      <c r="K14" s="8">
        <v>98</v>
      </c>
      <c r="L14" s="8">
        <v>98</v>
      </c>
    </row>
    <row r="15" spans="1:12">
      <c r="A15" s="4">
        <v>11</v>
      </c>
      <c r="B15" s="47" t="s">
        <v>10</v>
      </c>
      <c r="C15" s="8">
        <v>98</v>
      </c>
      <c r="D15" s="8">
        <v>98</v>
      </c>
      <c r="E15" s="8">
        <v>98</v>
      </c>
      <c r="F15" s="9">
        <v>98</v>
      </c>
      <c r="G15" s="9">
        <v>98</v>
      </c>
      <c r="H15" s="8">
        <v>98</v>
      </c>
      <c r="I15" s="8">
        <v>98</v>
      </c>
      <c r="J15" s="8">
        <v>98</v>
      </c>
      <c r="K15" s="8">
        <v>98</v>
      </c>
      <c r="L15" s="8">
        <v>98</v>
      </c>
    </row>
    <row r="16" spans="1:12">
      <c r="A16" s="4">
        <v>12</v>
      </c>
      <c r="B16" s="47" t="s">
        <v>11</v>
      </c>
      <c r="C16" s="8">
        <v>98</v>
      </c>
      <c r="D16" s="8">
        <v>98</v>
      </c>
      <c r="E16" s="8">
        <v>98</v>
      </c>
      <c r="F16" s="9">
        <v>98</v>
      </c>
      <c r="G16" s="9">
        <v>98</v>
      </c>
      <c r="H16" s="8">
        <v>98</v>
      </c>
      <c r="I16" s="8">
        <v>98</v>
      </c>
      <c r="J16" s="8">
        <v>98</v>
      </c>
      <c r="K16" s="8">
        <v>98</v>
      </c>
      <c r="L16" s="8">
        <v>98</v>
      </c>
    </row>
    <row r="17" spans="1:14">
      <c r="A17" s="4">
        <v>13</v>
      </c>
      <c r="B17" s="47" t="s">
        <v>12</v>
      </c>
      <c r="C17" s="8">
        <v>98</v>
      </c>
      <c r="D17" s="8">
        <v>98</v>
      </c>
      <c r="E17" s="8">
        <v>98</v>
      </c>
      <c r="F17" s="9">
        <v>98</v>
      </c>
      <c r="G17" s="9">
        <v>98</v>
      </c>
      <c r="H17" s="8">
        <v>98</v>
      </c>
      <c r="I17" s="8">
        <v>98</v>
      </c>
      <c r="J17" s="8">
        <v>98</v>
      </c>
      <c r="K17" s="8">
        <v>98</v>
      </c>
      <c r="L17" s="8">
        <v>98</v>
      </c>
    </row>
    <row r="18" spans="1:14">
      <c r="A18" s="4">
        <v>14</v>
      </c>
      <c r="B18" s="47" t="s">
        <v>13</v>
      </c>
      <c r="C18" s="8">
        <v>98</v>
      </c>
      <c r="D18" s="8">
        <v>98</v>
      </c>
      <c r="E18" s="8">
        <v>98</v>
      </c>
      <c r="F18" s="9">
        <v>98</v>
      </c>
      <c r="G18" s="9">
        <v>98</v>
      </c>
      <c r="H18" s="8">
        <v>98</v>
      </c>
      <c r="I18" s="8">
        <v>98</v>
      </c>
      <c r="J18" s="8">
        <v>98</v>
      </c>
      <c r="K18" s="8">
        <v>98</v>
      </c>
      <c r="L18" s="8">
        <v>98</v>
      </c>
    </row>
    <row r="19" spans="1:14">
      <c r="A19" s="4">
        <v>15</v>
      </c>
      <c r="B19" s="47" t="s">
        <v>14</v>
      </c>
      <c r="C19" s="8">
        <v>98</v>
      </c>
      <c r="D19" s="8">
        <v>98</v>
      </c>
      <c r="E19" s="8">
        <v>98</v>
      </c>
      <c r="F19" s="9">
        <v>98</v>
      </c>
      <c r="G19" s="9">
        <v>98</v>
      </c>
      <c r="H19" s="8">
        <v>98</v>
      </c>
      <c r="I19" s="8">
        <v>98</v>
      </c>
      <c r="J19" s="8">
        <v>98</v>
      </c>
      <c r="K19" s="8">
        <v>98</v>
      </c>
      <c r="L19" s="8">
        <v>98</v>
      </c>
    </row>
    <row r="20" spans="1:14">
      <c r="A20" s="4">
        <v>16</v>
      </c>
      <c r="B20" s="47" t="s">
        <v>15</v>
      </c>
      <c r="C20" s="8">
        <v>98</v>
      </c>
      <c r="D20" s="8">
        <v>98</v>
      </c>
      <c r="E20" s="8">
        <v>98</v>
      </c>
      <c r="F20" s="9">
        <v>98</v>
      </c>
      <c r="G20" s="9">
        <v>98</v>
      </c>
      <c r="H20" s="8">
        <v>98</v>
      </c>
      <c r="I20" s="8">
        <v>98</v>
      </c>
      <c r="J20" s="8">
        <v>98</v>
      </c>
      <c r="K20" s="8">
        <v>98</v>
      </c>
      <c r="L20" s="8">
        <v>98</v>
      </c>
    </row>
    <row r="21" spans="1:14">
      <c r="A21" s="4">
        <v>17</v>
      </c>
      <c r="B21" s="47" t="s">
        <v>16</v>
      </c>
      <c r="C21" s="8">
        <v>98</v>
      </c>
      <c r="D21" s="8">
        <v>98</v>
      </c>
      <c r="E21" s="8">
        <v>98</v>
      </c>
      <c r="F21" s="9">
        <v>98</v>
      </c>
      <c r="G21" s="9">
        <v>98</v>
      </c>
      <c r="H21" s="8">
        <v>98</v>
      </c>
      <c r="I21" s="8">
        <v>98</v>
      </c>
      <c r="J21" s="8">
        <v>98</v>
      </c>
      <c r="K21" s="8">
        <v>98</v>
      </c>
      <c r="L21" s="8">
        <v>98</v>
      </c>
    </row>
    <row r="22" spans="1:14">
      <c r="A22" s="4">
        <v>18</v>
      </c>
      <c r="B22" s="47" t="s">
        <v>17</v>
      </c>
      <c r="C22" s="8">
        <v>98</v>
      </c>
      <c r="D22" s="8">
        <v>98</v>
      </c>
      <c r="E22" s="8">
        <v>98</v>
      </c>
      <c r="F22" s="9">
        <v>98</v>
      </c>
      <c r="G22" s="9">
        <v>98</v>
      </c>
      <c r="H22" s="8">
        <v>98</v>
      </c>
      <c r="I22" s="8">
        <v>98</v>
      </c>
      <c r="J22" s="8">
        <v>98</v>
      </c>
      <c r="K22" s="8">
        <v>98</v>
      </c>
      <c r="L22" s="8">
        <v>98</v>
      </c>
    </row>
    <row r="23" spans="1:14">
      <c r="A23" s="4">
        <v>19</v>
      </c>
      <c r="B23" s="47" t="s">
        <v>18</v>
      </c>
      <c r="C23" s="8">
        <v>98</v>
      </c>
      <c r="D23" s="8">
        <v>98</v>
      </c>
      <c r="E23" s="8">
        <v>98</v>
      </c>
      <c r="F23" s="9">
        <v>98</v>
      </c>
      <c r="G23" s="9">
        <v>98</v>
      </c>
      <c r="H23" s="8">
        <v>98</v>
      </c>
      <c r="I23" s="8">
        <v>98</v>
      </c>
      <c r="J23" s="8">
        <v>98</v>
      </c>
      <c r="K23" s="8">
        <v>98</v>
      </c>
      <c r="L23" s="8">
        <v>98</v>
      </c>
    </row>
    <row r="24" spans="1:14">
      <c r="A24" s="4">
        <v>20</v>
      </c>
      <c r="B24" s="47" t="s">
        <v>19</v>
      </c>
      <c r="C24" s="8">
        <v>98</v>
      </c>
      <c r="D24" s="8">
        <v>98</v>
      </c>
      <c r="E24" s="8">
        <v>98</v>
      </c>
      <c r="F24" s="9">
        <v>98</v>
      </c>
      <c r="G24" s="9">
        <v>98</v>
      </c>
      <c r="H24" s="8">
        <v>98</v>
      </c>
      <c r="I24" s="8">
        <v>98</v>
      </c>
      <c r="J24" s="8">
        <v>98</v>
      </c>
      <c r="K24" s="8">
        <v>98</v>
      </c>
      <c r="L24" s="8">
        <v>98</v>
      </c>
      <c r="M24" s="7"/>
      <c r="N24" s="2"/>
    </row>
    <row r="25" spans="1:14">
      <c r="A25" s="4">
        <v>21</v>
      </c>
      <c r="B25" s="47" t="s">
        <v>20</v>
      </c>
      <c r="C25" s="8">
        <v>98</v>
      </c>
      <c r="D25" s="8">
        <v>98</v>
      </c>
      <c r="E25" s="8">
        <v>98</v>
      </c>
      <c r="F25" s="9">
        <v>98</v>
      </c>
      <c r="G25" s="9">
        <v>98</v>
      </c>
      <c r="H25" s="8">
        <v>98</v>
      </c>
      <c r="I25" s="8">
        <v>98</v>
      </c>
      <c r="J25" s="8">
        <v>98</v>
      </c>
      <c r="K25" s="8">
        <v>98</v>
      </c>
      <c r="L25" s="8">
        <v>98</v>
      </c>
    </row>
    <row r="26" spans="1:14">
      <c r="A26" s="4">
        <v>22</v>
      </c>
      <c r="B26" s="47" t="s">
        <v>21</v>
      </c>
      <c r="C26" s="8">
        <v>98</v>
      </c>
      <c r="D26" s="8">
        <v>98</v>
      </c>
      <c r="E26" s="8">
        <v>98</v>
      </c>
      <c r="F26" s="9">
        <v>98</v>
      </c>
      <c r="G26" s="9">
        <v>98</v>
      </c>
      <c r="H26" s="8">
        <v>98</v>
      </c>
      <c r="I26" s="8">
        <v>98</v>
      </c>
      <c r="J26" s="8">
        <v>98</v>
      </c>
      <c r="K26" s="8">
        <v>98</v>
      </c>
      <c r="L26" s="8">
        <v>98</v>
      </c>
    </row>
    <row r="27" spans="1:14">
      <c r="A27" s="4">
        <v>23</v>
      </c>
      <c r="B27" s="47" t="s">
        <v>22</v>
      </c>
      <c r="C27" s="8">
        <v>98</v>
      </c>
      <c r="D27" s="8">
        <v>98</v>
      </c>
      <c r="E27" s="8">
        <v>98</v>
      </c>
      <c r="F27" s="9">
        <v>98</v>
      </c>
      <c r="G27" s="9">
        <v>98</v>
      </c>
      <c r="H27" s="8">
        <v>98</v>
      </c>
      <c r="I27" s="8">
        <v>98</v>
      </c>
      <c r="J27" s="8">
        <v>98</v>
      </c>
      <c r="K27" s="8">
        <v>98</v>
      </c>
      <c r="L27" s="8">
        <v>98</v>
      </c>
    </row>
    <row r="28" spans="1:14">
      <c r="A28" s="4">
        <v>24</v>
      </c>
      <c r="B28" s="47" t="s">
        <v>23</v>
      </c>
      <c r="C28" s="8">
        <v>98</v>
      </c>
      <c r="D28" s="8">
        <v>98</v>
      </c>
      <c r="E28" s="8">
        <v>98</v>
      </c>
      <c r="F28" s="9">
        <v>98</v>
      </c>
      <c r="G28" s="9">
        <v>98</v>
      </c>
      <c r="H28" s="8">
        <v>98</v>
      </c>
      <c r="I28" s="8">
        <v>98</v>
      </c>
      <c r="J28" s="8">
        <v>98</v>
      </c>
      <c r="K28" s="8">
        <v>98</v>
      </c>
      <c r="L28" s="8">
        <v>98</v>
      </c>
    </row>
    <row r="29" spans="1:14">
      <c r="A29" s="4">
        <v>25</v>
      </c>
      <c r="B29" s="47" t="s">
        <v>24</v>
      </c>
      <c r="C29" s="8">
        <v>98</v>
      </c>
      <c r="D29" s="8">
        <v>98</v>
      </c>
      <c r="E29" s="8">
        <v>98</v>
      </c>
      <c r="F29" s="9">
        <v>98</v>
      </c>
      <c r="G29" s="9">
        <v>98</v>
      </c>
      <c r="H29" s="8">
        <v>98</v>
      </c>
      <c r="I29" s="8">
        <v>98</v>
      </c>
      <c r="J29" s="8">
        <v>98</v>
      </c>
      <c r="K29" s="8">
        <v>98</v>
      </c>
      <c r="L29" s="8">
        <v>98</v>
      </c>
    </row>
    <row r="30" spans="1:14">
      <c r="A30" s="4">
        <v>26</v>
      </c>
      <c r="B30" s="47" t="s">
        <v>25</v>
      </c>
      <c r="C30" s="8">
        <v>98</v>
      </c>
      <c r="D30" s="8">
        <v>98</v>
      </c>
      <c r="E30" s="8">
        <v>98</v>
      </c>
      <c r="F30" s="9">
        <v>98</v>
      </c>
      <c r="G30" s="9">
        <v>98</v>
      </c>
      <c r="H30" s="8">
        <v>98</v>
      </c>
      <c r="I30" s="8">
        <v>98</v>
      </c>
      <c r="J30" s="8">
        <v>98</v>
      </c>
      <c r="K30" s="8">
        <v>98</v>
      </c>
      <c r="L30" s="8">
        <v>98</v>
      </c>
    </row>
    <row r="31" spans="1:14">
      <c r="A31" s="4">
        <v>27</v>
      </c>
      <c r="B31" s="47" t="s">
        <v>26</v>
      </c>
      <c r="C31" s="8">
        <v>98</v>
      </c>
      <c r="D31" s="8">
        <v>98</v>
      </c>
      <c r="E31" s="8">
        <v>98</v>
      </c>
      <c r="F31" s="9">
        <v>98</v>
      </c>
      <c r="G31" s="9">
        <v>98</v>
      </c>
      <c r="H31" s="8">
        <v>98</v>
      </c>
      <c r="I31" s="8">
        <v>98</v>
      </c>
      <c r="J31" s="8">
        <v>98</v>
      </c>
      <c r="K31" s="8">
        <v>98</v>
      </c>
      <c r="L31" s="8">
        <v>98</v>
      </c>
    </row>
    <row r="32" spans="1:14">
      <c r="A32" s="4">
        <v>28</v>
      </c>
      <c r="B32" s="47" t="s">
        <v>27</v>
      </c>
      <c r="C32" s="8">
        <v>98</v>
      </c>
      <c r="D32" s="8">
        <v>98</v>
      </c>
      <c r="E32" s="8">
        <v>98</v>
      </c>
      <c r="F32" s="9">
        <v>98</v>
      </c>
      <c r="G32" s="9">
        <v>98</v>
      </c>
      <c r="H32" s="8">
        <v>98</v>
      </c>
      <c r="I32" s="8">
        <v>98</v>
      </c>
      <c r="J32" s="8">
        <v>98</v>
      </c>
      <c r="K32" s="8">
        <v>98</v>
      </c>
      <c r="L32" s="8">
        <v>98</v>
      </c>
    </row>
    <row r="33" spans="1:12">
      <c r="A33" s="4"/>
      <c r="B33" s="6" t="s">
        <v>28</v>
      </c>
      <c r="C33" s="8">
        <v>98</v>
      </c>
      <c r="D33" s="8">
        <v>98</v>
      </c>
      <c r="E33" s="8">
        <v>98</v>
      </c>
      <c r="F33" s="9">
        <v>98</v>
      </c>
      <c r="G33" s="9">
        <v>98</v>
      </c>
      <c r="H33" s="8">
        <v>98</v>
      </c>
      <c r="I33" s="8">
        <v>98</v>
      </c>
      <c r="J33" s="8">
        <v>98</v>
      </c>
      <c r="K33" s="8">
        <v>98</v>
      </c>
      <c r="L33" s="8">
        <v>98</v>
      </c>
    </row>
    <row r="34" spans="1:12">
      <c r="A34" s="4"/>
      <c r="B34" s="6" t="s">
        <v>190</v>
      </c>
      <c r="C34" s="8">
        <v>98</v>
      </c>
      <c r="D34" s="8">
        <v>98</v>
      </c>
      <c r="E34" s="8">
        <v>98</v>
      </c>
      <c r="F34" s="9">
        <v>98</v>
      </c>
      <c r="G34" s="9">
        <v>98</v>
      </c>
      <c r="H34" s="8">
        <v>98</v>
      </c>
      <c r="I34" s="8">
        <v>98</v>
      </c>
      <c r="J34" s="8">
        <v>98</v>
      </c>
      <c r="K34" s="8">
        <v>98</v>
      </c>
      <c r="L34" s="8">
        <v>98</v>
      </c>
    </row>
    <row r="93" spans="3:5">
      <c r="C93" s="3"/>
      <c r="D93" s="3"/>
      <c r="E93" s="3"/>
    </row>
    <row r="94" spans="3:5">
      <c r="C94" s="3"/>
      <c r="D94" s="3"/>
      <c r="E94" s="3"/>
    </row>
    <row r="95" spans="3:5">
      <c r="C95" s="3"/>
      <c r="D95" s="3"/>
      <c r="E95" s="3"/>
    </row>
    <row r="96" spans="3:5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  <row r="116" spans="3:5">
      <c r="C116" s="3"/>
      <c r="D116" s="3"/>
      <c r="E116" s="3"/>
    </row>
    <row r="117" spans="3:5">
      <c r="C117" s="3"/>
      <c r="D117" s="3"/>
      <c r="E117" s="3"/>
    </row>
    <row r="118" spans="3:5">
      <c r="C118" s="3"/>
      <c r="D118" s="3"/>
      <c r="E118" s="3"/>
    </row>
    <row r="119" spans="3:5">
      <c r="C119" s="3"/>
      <c r="D119" s="3"/>
      <c r="E119" s="3"/>
    </row>
    <row r="120" spans="3:5">
      <c r="C120" s="3"/>
      <c r="D120" s="3"/>
      <c r="E120" s="3"/>
    </row>
    <row r="121" spans="3:5">
      <c r="C121" s="3"/>
      <c r="D121" s="3"/>
      <c r="E121" s="3"/>
    </row>
    <row r="122" spans="3:5">
      <c r="C122" s="3"/>
      <c r="D122" s="3"/>
      <c r="E122" s="3"/>
    </row>
    <row r="123" spans="3:5">
      <c r="C123" s="3"/>
      <c r="D123" s="3"/>
      <c r="E123" s="3"/>
    </row>
    <row r="124" spans="3:5">
      <c r="C124" s="3"/>
      <c r="D124" s="3"/>
      <c r="E124" s="3"/>
    </row>
    <row r="125" spans="3:5">
      <c r="C125" s="3"/>
      <c r="D125" s="3"/>
      <c r="E125" s="3"/>
    </row>
    <row r="126" spans="3:5">
      <c r="C126" s="3"/>
      <c r="D126" s="3"/>
      <c r="E126" s="3"/>
    </row>
    <row r="127" spans="3:5">
      <c r="C127" s="3"/>
      <c r="D127" s="3"/>
      <c r="E127" s="3"/>
    </row>
    <row r="128" spans="3:5">
      <c r="C128" s="3"/>
      <c r="D128" s="3"/>
      <c r="E128" s="3"/>
    </row>
    <row r="129" spans="3:5">
      <c r="C129" s="3"/>
      <c r="D129" s="3"/>
      <c r="E129" s="3"/>
    </row>
    <row r="130" spans="3:5">
      <c r="C130" s="3"/>
      <c r="D130" s="3"/>
      <c r="E130" s="3"/>
    </row>
    <row r="131" spans="3:5">
      <c r="C131" s="3"/>
      <c r="D131" s="3"/>
      <c r="E131" s="3"/>
    </row>
    <row r="132" spans="3:5">
      <c r="C132" s="3"/>
      <c r="D132" s="3"/>
      <c r="E132" s="3"/>
    </row>
    <row r="133" spans="3:5">
      <c r="C133" s="3"/>
      <c r="D133" s="3"/>
      <c r="E133" s="3"/>
    </row>
    <row r="134" spans="3:5">
      <c r="C134" s="3"/>
      <c r="D134" s="3"/>
      <c r="E134" s="3"/>
    </row>
    <row r="135" spans="3:5">
      <c r="C135" s="3"/>
      <c r="D135" s="3"/>
      <c r="E135" s="3"/>
    </row>
    <row r="136" spans="3:5">
      <c r="C136" s="3"/>
      <c r="D136" s="3"/>
      <c r="E136" s="3"/>
    </row>
    <row r="137" spans="3:5">
      <c r="C137" s="3"/>
      <c r="D137" s="3"/>
      <c r="E137" s="3"/>
    </row>
    <row r="138" spans="3:5">
      <c r="C138" s="3"/>
      <c r="D138" s="3"/>
      <c r="E138" s="3"/>
    </row>
    <row r="139" spans="3:5">
      <c r="C139" s="3"/>
      <c r="D139" s="3"/>
      <c r="E139" s="3"/>
    </row>
    <row r="140" spans="3:5">
      <c r="C140" s="3"/>
      <c r="D140" s="3"/>
      <c r="E140" s="3"/>
    </row>
    <row r="141" spans="3:5">
      <c r="C141" s="3"/>
      <c r="D141" s="3"/>
      <c r="E141" s="3"/>
    </row>
  </sheetData>
  <mergeCells count="3">
    <mergeCell ref="A1:L1"/>
    <mergeCell ref="A2:L2"/>
    <mergeCell ref="C3:L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"/>
  <sheetViews>
    <sheetView workbookViewId="0">
      <selection activeCell="C11" sqref="C11"/>
    </sheetView>
  </sheetViews>
  <sheetFormatPr defaultRowHeight="15"/>
  <cols>
    <col min="1" max="1" width="3" bestFit="1" customWidth="1"/>
    <col min="2" max="2" width="16.28515625" bestFit="1" customWidth="1"/>
  </cols>
  <sheetData>
    <row r="1" spans="1:21" ht="15.75">
      <c r="E1" s="888" t="s">
        <v>104</v>
      </c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</row>
    <row r="2" spans="1:21" ht="15.75">
      <c r="E2" s="14"/>
      <c r="F2" s="888" t="s">
        <v>169</v>
      </c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</row>
    <row r="3" spans="1:21">
      <c r="A3" s="4"/>
      <c r="B3" s="889" t="s">
        <v>198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</row>
    <row r="4" spans="1:21">
      <c r="A4" s="4"/>
      <c r="B4" s="43" t="s">
        <v>21</v>
      </c>
      <c r="C4" s="43" t="s">
        <v>101</v>
      </c>
      <c r="D4" s="43">
        <v>2012</v>
      </c>
      <c r="E4" s="43" t="s">
        <v>179</v>
      </c>
      <c r="F4" s="43">
        <v>2013</v>
      </c>
      <c r="G4" s="43" t="s">
        <v>179</v>
      </c>
      <c r="H4" s="43">
        <v>2014</v>
      </c>
      <c r="I4" s="43" t="s">
        <v>179</v>
      </c>
      <c r="J4" s="43">
        <v>2015</v>
      </c>
      <c r="K4" s="43" t="s">
        <v>179</v>
      </c>
      <c r="L4" s="43">
        <v>2016</v>
      </c>
      <c r="M4" s="43" t="s">
        <v>179</v>
      </c>
      <c r="N4" s="43">
        <v>2017</v>
      </c>
      <c r="O4" s="43" t="s">
        <v>179</v>
      </c>
      <c r="P4" s="43">
        <v>2018</v>
      </c>
      <c r="Q4" s="43" t="s">
        <v>179</v>
      </c>
      <c r="R4" s="43">
        <v>2019</v>
      </c>
      <c r="S4" s="43" t="s">
        <v>179</v>
      </c>
      <c r="T4" s="43">
        <v>2020</v>
      </c>
      <c r="U4" s="43" t="s">
        <v>179</v>
      </c>
    </row>
    <row r="5" spans="1:21">
      <c r="A5" s="4">
        <v>1</v>
      </c>
      <c r="B5" s="4" t="s">
        <v>0</v>
      </c>
      <c r="C5" s="43">
        <v>23238</v>
      </c>
      <c r="D5" s="43">
        <v>2</v>
      </c>
      <c r="E5" s="43">
        <v>8.6</v>
      </c>
      <c r="F5" s="43">
        <v>2</v>
      </c>
      <c r="G5" s="41">
        <f>F5/C5*100000</f>
        <v>8.6065926499698779</v>
      </c>
      <c r="H5" s="43">
        <v>2</v>
      </c>
      <c r="I5" s="41">
        <f>H5/C5*100000</f>
        <v>8.6065926499698779</v>
      </c>
      <c r="J5" s="43">
        <v>2</v>
      </c>
      <c r="K5" s="41">
        <f>J5/C5*100000</f>
        <v>8.6065926499698779</v>
      </c>
      <c r="L5" s="43">
        <v>2</v>
      </c>
      <c r="M5" s="41">
        <f>L5/C5*100000</f>
        <v>8.6065926499698779</v>
      </c>
      <c r="N5" s="43">
        <v>2</v>
      </c>
      <c r="O5" s="41">
        <f>N5/C5*100000</f>
        <v>8.6065926499698779</v>
      </c>
      <c r="P5" s="43">
        <v>2</v>
      </c>
      <c r="Q5" s="41">
        <f>P5/C5*100000</f>
        <v>8.6065926499698779</v>
      </c>
      <c r="R5" s="43">
        <v>2</v>
      </c>
      <c r="S5" s="41">
        <v>8.6065926499698779</v>
      </c>
      <c r="T5" s="43">
        <v>2</v>
      </c>
      <c r="U5" s="41">
        <v>8.6065926499698779</v>
      </c>
    </row>
    <row r="6" spans="1:21">
      <c r="A6" s="4">
        <v>2</v>
      </c>
      <c r="B6" s="4" t="s">
        <v>1</v>
      </c>
      <c r="C6" s="43">
        <v>9389</v>
      </c>
      <c r="D6" s="43"/>
      <c r="E6" s="43">
        <v>0</v>
      </c>
      <c r="F6" s="43">
        <v>0</v>
      </c>
      <c r="G6" s="41">
        <f t="shared" ref="G6:G33" si="0">F6/C6*100000</f>
        <v>0</v>
      </c>
      <c r="H6" s="43">
        <v>0</v>
      </c>
      <c r="I6" s="41">
        <f t="shared" ref="I6:I33" si="1">H6/C6*100000</f>
        <v>0</v>
      </c>
      <c r="J6" s="43">
        <v>0</v>
      </c>
      <c r="K6" s="41">
        <f t="shared" ref="K6:K33" si="2">J6/C6*100000</f>
        <v>0</v>
      </c>
      <c r="L6" s="43">
        <v>0</v>
      </c>
      <c r="M6" s="41">
        <f t="shared" ref="M6:M33" si="3">L6/C6*100000</f>
        <v>0</v>
      </c>
      <c r="N6" s="43">
        <v>0</v>
      </c>
      <c r="O6" s="41">
        <f t="shared" ref="O6:O33" si="4">N6/C6*100000</f>
        <v>0</v>
      </c>
      <c r="P6" s="43">
        <v>0</v>
      </c>
      <c r="Q6" s="41">
        <f t="shared" ref="Q6:Q33" si="5">P6/C6*100000</f>
        <v>0</v>
      </c>
      <c r="R6" s="43">
        <v>0</v>
      </c>
      <c r="S6" s="41">
        <v>0</v>
      </c>
      <c r="T6" s="43">
        <v>0</v>
      </c>
      <c r="U6" s="41">
        <v>0</v>
      </c>
    </row>
    <row r="7" spans="1:21">
      <c r="A7" s="4">
        <v>3</v>
      </c>
      <c r="B7" s="4" t="s">
        <v>2</v>
      </c>
      <c r="C7" s="43">
        <v>24742</v>
      </c>
      <c r="D7" s="43">
        <v>3</v>
      </c>
      <c r="E7" s="43">
        <v>12.1</v>
      </c>
      <c r="F7" s="43">
        <v>3</v>
      </c>
      <c r="G7" s="41">
        <f t="shared" si="0"/>
        <v>12.125131355589685</v>
      </c>
      <c r="H7" s="43">
        <v>3</v>
      </c>
      <c r="I7" s="41">
        <f t="shared" si="1"/>
        <v>12.125131355589685</v>
      </c>
      <c r="J7" s="43">
        <v>3</v>
      </c>
      <c r="K7" s="41">
        <f t="shared" si="2"/>
        <v>12.125131355589685</v>
      </c>
      <c r="L7" s="43">
        <v>3</v>
      </c>
      <c r="M7" s="41">
        <f t="shared" si="3"/>
        <v>12.125131355589685</v>
      </c>
      <c r="N7" s="43">
        <v>3</v>
      </c>
      <c r="O7" s="41">
        <f t="shared" si="4"/>
        <v>12.125131355589685</v>
      </c>
      <c r="P7" s="43">
        <v>3</v>
      </c>
      <c r="Q7" s="41">
        <f t="shared" si="5"/>
        <v>12.125131355589685</v>
      </c>
      <c r="R7" s="43">
        <v>3</v>
      </c>
      <c r="S7" s="41">
        <v>12.125131355589685</v>
      </c>
      <c r="T7" s="43">
        <v>3</v>
      </c>
      <c r="U7" s="41">
        <v>12.125131355589685</v>
      </c>
    </row>
    <row r="8" spans="1:21">
      <c r="A8" s="4">
        <v>4</v>
      </c>
      <c r="B8" s="4" t="s">
        <v>3</v>
      </c>
      <c r="C8" s="43">
        <v>27450</v>
      </c>
      <c r="D8" s="43">
        <v>3</v>
      </c>
      <c r="E8" s="43">
        <v>10.9</v>
      </c>
      <c r="F8" s="43">
        <v>3</v>
      </c>
      <c r="G8" s="41">
        <f t="shared" si="0"/>
        <v>10.928961748633879</v>
      </c>
      <c r="H8" s="43">
        <v>3</v>
      </c>
      <c r="I8" s="41">
        <f t="shared" si="1"/>
        <v>10.928961748633879</v>
      </c>
      <c r="J8" s="43">
        <v>3</v>
      </c>
      <c r="K8" s="41">
        <f t="shared" si="2"/>
        <v>10.928961748633879</v>
      </c>
      <c r="L8" s="43">
        <v>3</v>
      </c>
      <c r="M8" s="41">
        <f t="shared" si="3"/>
        <v>10.928961748633879</v>
      </c>
      <c r="N8" s="43">
        <v>3</v>
      </c>
      <c r="O8" s="41">
        <f t="shared" si="4"/>
        <v>10.928961748633879</v>
      </c>
      <c r="P8" s="43">
        <v>3</v>
      </c>
      <c r="Q8" s="41">
        <f t="shared" si="5"/>
        <v>10.928961748633879</v>
      </c>
      <c r="R8" s="43">
        <v>3</v>
      </c>
      <c r="S8" s="41">
        <v>10.928961748633879</v>
      </c>
      <c r="T8" s="43">
        <v>3</v>
      </c>
      <c r="U8" s="41">
        <v>10.928961748633879</v>
      </c>
    </row>
    <row r="9" spans="1:21">
      <c r="A9" s="4">
        <v>5</v>
      </c>
      <c r="B9" s="4" t="s">
        <v>4</v>
      </c>
      <c r="C9" s="43">
        <v>18360</v>
      </c>
      <c r="D9" s="43">
        <v>1</v>
      </c>
      <c r="E9" s="43">
        <v>5.4</v>
      </c>
      <c r="F9" s="43">
        <v>1</v>
      </c>
      <c r="G9" s="41">
        <f t="shared" si="0"/>
        <v>5.4466230936819171</v>
      </c>
      <c r="H9" s="43">
        <v>1</v>
      </c>
      <c r="I9" s="41">
        <f t="shared" si="1"/>
        <v>5.4466230936819171</v>
      </c>
      <c r="J9" s="43">
        <v>1</v>
      </c>
      <c r="K9" s="41">
        <f t="shared" si="2"/>
        <v>5.4466230936819171</v>
      </c>
      <c r="L9" s="43">
        <v>1</v>
      </c>
      <c r="M9" s="41">
        <f t="shared" si="3"/>
        <v>5.4466230936819171</v>
      </c>
      <c r="N9" s="43">
        <v>1</v>
      </c>
      <c r="O9" s="41">
        <f t="shared" si="4"/>
        <v>5.4466230936819171</v>
      </c>
      <c r="P9" s="43">
        <v>1</v>
      </c>
      <c r="Q9" s="41">
        <f t="shared" si="5"/>
        <v>5.4466230936819171</v>
      </c>
      <c r="R9" s="43">
        <v>1</v>
      </c>
      <c r="S9" s="41">
        <v>5.4466230936819171</v>
      </c>
      <c r="T9" s="43">
        <v>1</v>
      </c>
      <c r="U9" s="41">
        <v>5.4466230936819171</v>
      </c>
    </row>
    <row r="10" spans="1:21">
      <c r="A10" s="4">
        <v>6</v>
      </c>
      <c r="B10" s="4" t="s">
        <v>5</v>
      </c>
      <c r="C10" s="43">
        <v>49513</v>
      </c>
      <c r="D10" s="43">
        <v>7</v>
      </c>
      <c r="E10" s="43">
        <v>14.1</v>
      </c>
      <c r="F10" s="43">
        <v>7</v>
      </c>
      <c r="G10" s="41">
        <f t="shared" si="0"/>
        <v>14.137701209783289</v>
      </c>
      <c r="H10" s="43">
        <v>7</v>
      </c>
      <c r="I10" s="41">
        <f t="shared" si="1"/>
        <v>14.137701209783289</v>
      </c>
      <c r="J10" s="43">
        <v>7</v>
      </c>
      <c r="K10" s="41">
        <f t="shared" si="2"/>
        <v>14.137701209783289</v>
      </c>
      <c r="L10" s="43">
        <v>7</v>
      </c>
      <c r="M10" s="41">
        <f t="shared" si="3"/>
        <v>14.137701209783289</v>
      </c>
      <c r="N10" s="43">
        <v>7</v>
      </c>
      <c r="O10" s="41">
        <f t="shared" si="4"/>
        <v>14.137701209783289</v>
      </c>
      <c r="P10" s="43">
        <v>7</v>
      </c>
      <c r="Q10" s="41">
        <f t="shared" si="5"/>
        <v>14.137701209783289</v>
      </c>
      <c r="R10" s="43">
        <v>7</v>
      </c>
      <c r="S10" s="41">
        <v>14.137701209783289</v>
      </c>
      <c r="T10" s="43">
        <v>7</v>
      </c>
      <c r="U10" s="41">
        <v>14.137701209783289</v>
      </c>
    </row>
    <row r="11" spans="1:21">
      <c r="A11" s="4">
        <v>7</v>
      </c>
      <c r="B11" s="4" t="s">
        <v>6</v>
      </c>
      <c r="C11" s="43">
        <v>28016</v>
      </c>
      <c r="D11" s="43">
        <v>3</v>
      </c>
      <c r="E11" s="43">
        <v>10.7</v>
      </c>
      <c r="F11" s="43">
        <v>3</v>
      </c>
      <c r="G11" s="41">
        <f t="shared" si="0"/>
        <v>10.708166761850372</v>
      </c>
      <c r="H11" s="43">
        <v>3</v>
      </c>
      <c r="I11" s="41">
        <f t="shared" si="1"/>
        <v>10.708166761850372</v>
      </c>
      <c r="J11" s="43">
        <v>3</v>
      </c>
      <c r="K11" s="41">
        <f t="shared" si="2"/>
        <v>10.708166761850372</v>
      </c>
      <c r="L11" s="43">
        <v>3</v>
      </c>
      <c r="M11" s="41">
        <f t="shared" si="3"/>
        <v>10.708166761850372</v>
      </c>
      <c r="N11" s="43">
        <v>3</v>
      </c>
      <c r="O11" s="41">
        <f t="shared" si="4"/>
        <v>10.708166761850372</v>
      </c>
      <c r="P11" s="43">
        <v>3</v>
      </c>
      <c r="Q11" s="41">
        <f t="shared" si="5"/>
        <v>10.708166761850372</v>
      </c>
      <c r="R11" s="43">
        <v>3</v>
      </c>
      <c r="S11" s="41">
        <v>10.708166761850372</v>
      </c>
      <c r="T11" s="43">
        <v>3</v>
      </c>
      <c r="U11" s="41">
        <v>10.708166761850372</v>
      </c>
    </row>
    <row r="12" spans="1:21">
      <c r="A12" s="4">
        <v>8</v>
      </c>
      <c r="B12" s="4" t="s">
        <v>8</v>
      </c>
      <c r="C12" s="43">
        <v>59274</v>
      </c>
      <c r="D12" s="43">
        <v>6</v>
      </c>
      <c r="E12" s="43">
        <v>10.1</v>
      </c>
      <c r="F12" s="43">
        <v>6</v>
      </c>
      <c r="G12" s="41">
        <f t="shared" si="0"/>
        <v>10.122482032594393</v>
      </c>
      <c r="H12" s="43">
        <v>6</v>
      </c>
      <c r="I12" s="41">
        <f t="shared" si="1"/>
        <v>10.122482032594393</v>
      </c>
      <c r="J12" s="43">
        <v>6</v>
      </c>
      <c r="K12" s="41">
        <f t="shared" si="2"/>
        <v>10.122482032594393</v>
      </c>
      <c r="L12" s="43">
        <v>6</v>
      </c>
      <c r="M12" s="41">
        <f t="shared" si="3"/>
        <v>10.122482032594393</v>
      </c>
      <c r="N12" s="43">
        <v>6</v>
      </c>
      <c r="O12" s="41">
        <f t="shared" si="4"/>
        <v>10.122482032594393</v>
      </c>
      <c r="P12" s="43">
        <v>6</v>
      </c>
      <c r="Q12" s="41">
        <f t="shared" si="5"/>
        <v>10.122482032594393</v>
      </c>
      <c r="R12" s="43">
        <v>6</v>
      </c>
      <c r="S12" s="41">
        <v>10.122482032594393</v>
      </c>
      <c r="T12" s="43">
        <v>6</v>
      </c>
      <c r="U12" s="41">
        <v>10.122482032594393</v>
      </c>
    </row>
    <row r="13" spans="1:21">
      <c r="A13" s="4">
        <v>9</v>
      </c>
      <c r="B13" s="4" t="s">
        <v>9</v>
      </c>
      <c r="C13" s="43">
        <v>16154</v>
      </c>
      <c r="D13" s="43"/>
      <c r="E13" s="43">
        <v>0</v>
      </c>
      <c r="F13" s="43">
        <v>0</v>
      </c>
      <c r="G13" s="41">
        <f t="shared" si="0"/>
        <v>0</v>
      </c>
      <c r="H13" s="43">
        <v>0</v>
      </c>
      <c r="I13" s="41">
        <f t="shared" si="1"/>
        <v>0</v>
      </c>
      <c r="J13" s="43">
        <v>0</v>
      </c>
      <c r="K13" s="41">
        <f t="shared" si="2"/>
        <v>0</v>
      </c>
      <c r="L13" s="43">
        <v>0</v>
      </c>
      <c r="M13" s="41">
        <f t="shared" si="3"/>
        <v>0</v>
      </c>
      <c r="N13" s="43">
        <v>0</v>
      </c>
      <c r="O13" s="41">
        <f t="shared" si="4"/>
        <v>0</v>
      </c>
      <c r="P13" s="43">
        <v>0</v>
      </c>
      <c r="Q13" s="41">
        <f t="shared" si="5"/>
        <v>0</v>
      </c>
      <c r="R13" s="43">
        <v>0</v>
      </c>
      <c r="S13" s="41">
        <v>0</v>
      </c>
      <c r="T13" s="43">
        <v>0</v>
      </c>
      <c r="U13" s="41">
        <v>0</v>
      </c>
    </row>
    <row r="14" spans="1:21">
      <c r="A14" s="4">
        <v>10</v>
      </c>
      <c r="B14" s="4" t="s">
        <v>10</v>
      </c>
      <c r="C14" s="43">
        <v>14704</v>
      </c>
      <c r="D14" s="43">
        <v>2</v>
      </c>
      <c r="E14" s="43">
        <v>13.6</v>
      </c>
      <c r="F14" s="43">
        <v>2</v>
      </c>
      <c r="G14" s="41">
        <f t="shared" si="0"/>
        <v>13.601741022850925</v>
      </c>
      <c r="H14" s="43">
        <v>2</v>
      </c>
      <c r="I14" s="41">
        <f t="shared" si="1"/>
        <v>13.601741022850925</v>
      </c>
      <c r="J14" s="43">
        <v>2</v>
      </c>
      <c r="K14" s="41">
        <f t="shared" si="2"/>
        <v>13.601741022850925</v>
      </c>
      <c r="L14" s="43">
        <v>2</v>
      </c>
      <c r="M14" s="41">
        <f t="shared" si="3"/>
        <v>13.601741022850925</v>
      </c>
      <c r="N14" s="43">
        <v>2</v>
      </c>
      <c r="O14" s="41">
        <f t="shared" si="4"/>
        <v>13.601741022850925</v>
      </c>
      <c r="P14" s="43">
        <v>2</v>
      </c>
      <c r="Q14" s="41">
        <f t="shared" si="5"/>
        <v>13.601741022850925</v>
      </c>
      <c r="R14" s="43">
        <v>2</v>
      </c>
      <c r="S14" s="41">
        <v>13.601741022850925</v>
      </c>
      <c r="T14" s="43">
        <v>2</v>
      </c>
      <c r="U14" s="41">
        <v>13.601741022850925</v>
      </c>
    </row>
    <row r="15" spans="1:21">
      <c r="A15" s="4">
        <v>11</v>
      </c>
      <c r="B15" s="4" t="s">
        <v>11</v>
      </c>
      <c r="C15" s="43">
        <v>39240</v>
      </c>
      <c r="D15" s="43">
        <v>6</v>
      </c>
      <c r="E15" s="43">
        <v>15.3</v>
      </c>
      <c r="F15" s="43">
        <v>6</v>
      </c>
      <c r="G15" s="41">
        <f t="shared" si="0"/>
        <v>15.290519877675839</v>
      </c>
      <c r="H15" s="43">
        <v>6</v>
      </c>
      <c r="I15" s="41">
        <f t="shared" si="1"/>
        <v>15.290519877675839</v>
      </c>
      <c r="J15" s="43">
        <v>6</v>
      </c>
      <c r="K15" s="41">
        <f t="shared" si="2"/>
        <v>15.290519877675839</v>
      </c>
      <c r="L15" s="43">
        <v>6</v>
      </c>
      <c r="M15" s="41">
        <f t="shared" si="3"/>
        <v>15.290519877675839</v>
      </c>
      <c r="N15" s="43">
        <v>6</v>
      </c>
      <c r="O15" s="41">
        <f t="shared" si="4"/>
        <v>15.290519877675839</v>
      </c>
      <c r="P15" s="43">
        <v>6</v>
      </c>
      <c r="Q15" s="41">
        <f t="shared" si="5"/>
        <v>15.290519877675839</v>
      </c>
      <c r="R15" s="43">
        <v>6</v>
      </c>
      <c r="S15" s="41">
        <v>15.290519877675839</v>
      </c>
      <c r="T15" s="43">
        <v>6</v>
      </c>
      <c r="U15" s="41">
        <v>15.290519877675839</v>
      </c>
    </row>
    <row r="16" spans="1:21">
      <c r="A16" s="4">
        <v>12</v>
      </c>
      <c r="B16" s="4" t="s">
        <v>171</v>
      </c>
      <c r="C16" s="43">
        <v>24562</v>
      </c>
      <c r="D16" s="43">
        <v>2</v>
      </c>
      <c r="E16" s="43">
        <v>8.1</v>
      </c>
      <c r="F16" s="43">
        <v>2</v>
      </c>
      <c r="G16" s="41">
        <f t="shared" si="0"/>
        <v>8.1426593925576096</v>
      </c>
      <c r="H16" s="43">
        <v>2</v>
      </c>
      <c r="I16" s="41">
        <f t="shared" si="1"/>
        <v>8.1426593925576096</v>
      </c>
      <c r="J16" s="43">
        <v>2</v>
      </c>
      <c r="K16" s="41">
        <f t="shared" si="2"/>
        <v>8.1426593925576096</v>
      </c>
      <c r="L16" s="43">
        <v>2</v>
      </c>
      <c r="M16" s="41">
        <f t="shared" si="3"/>
        <v>8.1426593925576096</v>
      </c>
      <c r="N16" s="43">
        <v>2</v>
      </c>
      <c r="O16" s="41">
        <f t="shared" si="4"/>
        <v>8.1426593925576096</v>
      </c>
      <c r="P16" s="43">
        <v>2</v>
      </c>
      <c r="Q16" s="41">
        <f t="shared" si="5"/>
        <v>8.1426593925576096</v>
      </c>
      <c r="R16" s="43">
        <v>2</v>
      </c>
      <c r="S16" s="41">
        <v>8.1426593925576096</v>
      </c>
      <c r="T16" s="43">
        <v>2</v>
      </c>
      <c r="U16" s="41">
        <v>8.1426593925576096</v>
      </c>
    </row>
    <row r="17" spans="1:21">
      <c r="A17" s="4">
        <v>13</v>
      </c>
      <c r="B17" s="4" t="s">
        <v>14</v>
      </c>
      <c r="C17" s="43">
        <v>5401</v>
      </c>
      <c r="D17" s="43"/>
      <c r="E17" s="43">
        <v>0</v>
      </c>
      <c r="F17" s="43">
        <v>0</v>
      </c>
      <c r="G17" s="41">
        <f t="shared" si="0"/>
        <v>0</v>
      </c>
      <c r="H17" s="43">
        <v>0</v>
      </c>
      <c r="I17" s="41">
        <f t="shared" si="1"/>
        <v>0</v>
      </c>
      <c r="J17" s="43">
        <v>0</v>
      </c>
      <c r="K17" s="41">
        <f t="shared" si="2"/>
        <v>0</v>
      </c>
      <c r="L17" s="43">
        <v>0</v>
      </c>
      <c r="M17" s="41">
        <f t="shared" si="3"/>
        <v>0</v>
      </c>
      <c r="N17" s="43">
        <v>0</v>
      </c>
      <c r="O17" s="41">
        <f t="shared" si="4"/>
        <v>0</v>
      </c>
      <c r="P17" s="43">
        <v>0</v>
      </c>
      <c r="Q17" s="41">
        <f t="shared" si="5"/>
        <v>0</v>
      </c>
      <c r="R17" s="43">
        <v>0</v>
      </c>
      <c r="S17" s="41">
        <v>0</v>
      </c>
      <c r="T17" s="43">
        <v>0</v>
      </c>
      <c r="U17" s="41">
        <v>0</v>
      </c>
    </row>
    <row r="18" spans="1:21">
      <c r="A18" s="4">
        <v>14</v>
      </c>
      <c r="B18" s="4" t="s">
        <v>15</v>
      </c>
      <c r="C18" s="43">
        <v>26904</v>
      </c>
      <c r="D18" s="43">
        <v>13</v>
      </c>
      <c r="E18" s="43">
        <v>48.3</v>
      </c>
      <c r="F18" s="43">
        <v>13</v>
      </c>
      <c r="G18" s="41">
        <f t="shared" si="0"/>
        <v>48.319952423431459</v>
      </c>
      <c r="H18" s="43">
        <v>13</v>
      </c>
      <c r="I18" s="41">
        <f t="shared" si="1"/>
        <v>48.319952423431459</v>
      </c>
      <c r="J18" s="43">
        <v>12</v>
      </c>
      <c r="K18" s="41">
        <f t="shared" si="2"/>
        <v>44.603033006244424</v>
      </c>
      <c r="L18" s="43">
        <v>11</v>
      </c>
      <c r="M18" s="41">
        <f t="shared" si="3"/>
        <v>40.886113589057395</v>
      </c>
      <c r="N18" s="43">
        <v>11</v>
      </c>
      <c r="O18" s="41">
        <f t="shared" si="4"/>
        <v>40.886113589057395</v>
      </c>
      <c r="P18" s="43">
        <v>11</v>
      </c>
      <c r="Q18" s="41">
        <f t="shared" si="5"/>
        <v>40.886113589057395</v>
      </c>
      <c r="R18" s="43">
        <v>11</v>
      </c>
      <c r="S18" s="41">
        <v>40.886113589057395</v>
      </c>
      <c r="T18" s="43">
        <v>11</v>
      </c>
      <c r="U18" s="41">
        <v>40.886113589057395</v>
      </c>
    </row>
    <row r="19" spans="1:21">
      <c r="A19" s="4">
        <v>15</v>
      </c>
      <c r="B19" s="4" t="s">
        <v>172</v>
      </c>
      <c r="C19" s="43">
        <v>13688</v>
      </c>
      <c r="D19" s="43">
        <v>1</v>
      </c>
      <c r="E19" s="43">
        <v>7.3</v>
      </c>
      <c r="F19" s="43">
        <v>1</v>
      </c>
      <c r="G19" s="41">
        <f t="shared" si="0"/>
        <v>7.3056691992986549</v>
      </c>
      <c r="H19" s="43">
        <v>1</v>
      </c>
      <c r="I19" s="41">
        <f t="shared" si="1"/>
        <v>7.3056691992986549</v>
      </c>
      <c r="J19" s="43">
        <v>1</v>
      </c>
      <c r="K19" s="41">
        <f t="shared" si="2"/>
        <v>7.3056691992986549</v>
      </c>
      <c r="L19" s="43">
        <v>1</v>
      </c>
      <c r="M19" s="41">
        <f t="shared" si="3"/>
        <v>7.3056691992986549</v>
      </c>
      <c r="N19" s="43">
        <v>1</v>
      </c>
      <c r="O19" s="41">
        <f t="shared" si="4"/>
        <v>7.3056691992986549</v>
      </c>
      <c r="P19" s="43">
        <v>1</v>
      </c>
      <c r="Q19" s="41">
        <f t="shared" si="5"/>
        <v>7.3056691992986549</v>
      </c>
      <c r="R19" s="43">
        <v>1</v>
      </c>
      <c r="S19" s="41">
        <v>7.3056691992986549</v>
      </c>
      <c r="T19" s="43">
        <v>1</v>
      </c>
      <c r="U19" s="41">
        <v>7.3056691992986549</v>
      </c>
    </row>
    <row r="20" spans="1:21">
      <c r="A20" s="4">
        <v>16</v>
      </c>
      <c r="B20" s="4" t="s">
        <v>173</v>
      </c>
      <c r="C20" s="43">
        <v>24615</v>
      </c>
      <c r="D20" s="43">
        <v>1</v>
      </c>
      <c r="E20" s="43">
        <v>4.0999999999999996</v>
      </c>
      <c r="F20" s="43">
        <v>1</v>
      </c>
      <c r="G20" s="41">
        <f t="shared" si="0"/>
        <v>4.0625634775543364</v>
      </c>
      <c r="H20" s="43">
        <v>1</v>
      </c>
      <c r="I20" s="41">
        <f t="shared" si="1"/>
        <v>4.0625634775543364</v>
      </c>
      <c r="J20" s="43">
        <v>1</v>
      </c>
      <c r="K20" s="41">
        <f t="shared" si="2"/>
        <v>4.0625634775543364</v>
      </c>
      <c r="L20" s="43">
        <v>1</v>
      </c>
      <c r="M20" s="41">
        <f t="shared" si="3"/>
        <v>4.0625634775543364</v>
      </c>
      <c r="N20" s="43">
        <v>1</v>
      </c>
      <c r="O20" s="41">
        <f t="shared" si="4"/>
        <v>4.0625634775543364</v>
      </c>
      <c r="P20" s="43">
        <v>1</v>
      </c>
      <c r="Q20" s="41">
        <f t="shared" si="5"/>
        <v>4.0625634775543364</v>
      </c>
      <c r="R20" s="43">
        <v>1</v>
      </c>
      <c r="S20" s="41">
        <v>4.0625634775543364</v>
      </c>
      <c r="T20" s="43">
        <v>1</v>
      </c>
      <c r="U20" s="41">
        <v>4.0625634775543364</v>
      </c>
    </row>
    <row r="21" spans="1:21">
      <c r="A21" s="4">
        <v>17</v>
      </c>
      <c r="B21" s="4" t="s">
        <v>17</v>
      </c>
      <c r="C21" s="43">
        <v>45412</v>
      </c>
      <c r="D21" s="43">
        <v>6</v>
      </c>
      <c r="E21" s="43">
        <v>13.2</v>
      </c>
      <c r="F21" s="43">
        <v>6</v>
      </c>
      <c r="G21" s="41">
        <f t="shared" si="0"/>
        <v>13.212366775301684</v>
      </c>
      <c r="H21" s="43">
        <v>6</v>
      </c>
      <c r="I21" s="41">
        <f t="shared" si="1"/>
        <v>13.212366775301684</v>
      </c>
      <c r="J21" s="43">
        <v>6</v>
      </c>
      <c r="K21" s="41">
        <f t="shared" si="2"/>
        <v>13.212366775301684</v>
      </c>
      <c r="L21" s="43">
        <v>6</v>
      </c>
      <c r="M21" s="41">
        <f t="shared" si="3"/>
        <v>13.212366775301684</v>
      </c>
      <c r="N21" s="43">
        <v>6</v>
      </c>
      <c r="O21" s="41">
        <f t="shared" si="4"/>
        <v>13.212366775301684</v>
      </c>
      <c r="P21" s="43">
        <v>6</v>
      </c>
      <c r="Q21" s="41">
        <f t="shared" si="5"/>
        <v>13.212366775301684</v>
      </c>
      <c r="R21" s="43">
        <v>6</v>
      </c>
      <c r="S21" s="41">
        <v>13.212366775301684</v>
      </c>
      <c r="T21" s="43">
        <v>6</v>
      </c>
      <c r="U21" s="41">
        <v>13.212366775301684</v>
      </c>
    </row>
    <row r="22" spans="1:21">
      <c r="A22" s="4">
        <v>18</v>
      </c>
      <c r="B22" s="4" t="s">
        <v>19</v>
      </c>
      <c r="C22" s="43">
        <v>22278</v>
      </c>
      <c r="D22" s="43">
        <v>3</v>
      </c>
      <c r="E22" s="43">
        <v>13.5</v>
      </c>
      <c r="F22" s="43">
        <v>3</v>
      </c>
      <c r="G22" s="41">
        <f t="shared" si="0"/>
        <v>13.466199838405602</v>
      </c>
      <c r="H22" s="43">
        <v>3</v>
      </c>
      <c r="I22" s="41">
        <f t="shared" si="1"/>
        <v>13.466199838405602</v>
      </c>
      <c r="J22" s="43">
        <v>3</v>
      </c>
      <c r="K22" s="41">
        <f t="shared" si="2"/>
        <v>13.466199838405602</v>
      </c>
      <c r="L22" s="43">
        <v>3</v>
      </c>
      <c r="M22" s="41">
        <f t="shared" si="3"/>
        <v>13.466199838405602</v>
      </c>
      <c r="N22" s="43">
        <v>3</v>
      </c>
      <c r="O22" s="41">
        <f t="shared" si="4"/>
        <v>13.466199838405602</v>
      </c>
      <c r="P22" s="43">
        <v>3</v>
      </c>
      <c r="Q22" s="41">
        <f t="shared" si="5"/>
        <v>13.466199838405602</v>
      </c>
      <c r="R22" s="43">
        <v>3</v>
      </c>
      <c r="S22" s="41">
        <v>13.466199838405602</v>
      </c>
      <c r="T22" s="43">
        <v>3</v>
      </c>
      <c r="U22" s="41">
        <v>13.466199838405602</v>
      </c>
    </row>
    <row r="23" spans="1:21">
      <c r="A23" s="4">
        <v>19</v>
      </c>
      <c r="B23" s="4" t="s">
        <v>7</v>
      </c>
      <c r="C23" s="43">
        <v>39078</v>
      </c>
      <c r="D23" s="43">
        <v>8</v>
      </c>
      <c r="E23" s="43">
        <v>20.5</v>
      </c>
      <c r="F23" s="43">
        <v>8</v>
      </c>
      <c r="G23" s="41">
        <f t="shared" si="0"/>
        <v>20.47187675930191</v>
      </c>
      <c r="H23" s="43">
        <v>8</v>
      </c>
      <c r="I23" s="41">
        <f t="shared" si="1"/>
        <v>20.47187675930191</v>
      </c>
      <c r="J23" s="43">
        <v>8</v>
      </c>
      <c r="K23" s="41">
        <f t="shared" si="2"/>
        <v>20.47187675930191</v>
      </c>
      <c r="L23" s="43">
        <v>8</v>
      </c>
      <c r="M23" s="41">
        <f t="shared" si="3"/>
        <v>20.47187675930191</v>
      </c>
      <c r="N23" s="43">
        <v>8</v>
      </c>
      <c r="O23" s="41">
        <f t="shared" si="4"/>
        <v>20.47187675930191</v>
      </c>
      <c r="P23" s="43">
        <v>8</v>
      </c>
      <c r="Q23" s="41">
        <f t="shared" si="5"/>
        <v>20.47187675930191</v>
      </c>
      <c r="R23" s="43">
        <v>8</v>
      </c>
      <c r="S23" s="41">
        <v>20.47187675930191</v>
      </c>
      <c r="T23" s="43">
        <v>8</v>
      </c>
      <c r="U23" s="41">
        <v>20.47187675930191</v>
      </c>
    </row>
    <row r="24" spans="1:21">
      <c r="A24" s="4">
        <v>20</v>
      </c>
      <c r="B24" s="4" t="s">
        <v>20</v>
      </c>
      <c r="C24" s="43">
        <v>18236</v>
      </c>
      <c r="D24" s="43">
        <v>1</v>
      </c>
      <c r="E24" s="43">
        <v>5.5</v>
      </c>
      <c r="F24" s="43">
        <v>1</v>
      </c>
      <c r="G24" s="41">
        <f t="shared" si="0"/>
        <v>5.4836586970826939</v>
      </c>
      <c r="H24" s="43">
        <v>1</v>
      </c>
      <c r="I24" s="41">
        <f t="shared" si="1"/>
        <v>5.4836586970826939</v>
      </c>
      <c r="J24" s="43">
        <v>1</v>
      </c>
      <c r="K24" s="41">
        <f t="shared" si="2"/>
        <v>5.4836586970826939</v>
      </c>
      <c r="L24" s="43">
        <v>1</v>
      </c>
      <c r="M24" s="41">
        <f t="shared" si="3"/>
        <v>5.4836586970826939</v>
      </c>
      <c r="N24" s="43">
        <v>1</v>
      </c>
      <c r="O24" s="41">
        <f t="shared" si="4"/>
        <v>5.4836586970826939</v>
      </c>
      <c r="P24" s="43">
        <v>1</v>
      </c>
      <c r="Q24" s="41">
        <f t="shared" si="5"/>
        <v>5.4836586970826939</v>
      </c>
      <c r="R24" s="43">
        <v>1</v>
      </c>
      <c r="S24" s="41">
        <v>5.4836586970826939</v>
      </c>
      <c r="T24" s="43">
        <v>1</v>
      </c>
      <c r="U24" s="41">
        <v>5.4836586970826939</v>
      </c>
    </row>
    <row r="25" spans="1:21">
      <c r="A25" s="4">
        <v>21</v>
      </c>
      <c r="B25" s="4" t="s">
        <v>18</v>
      </c>
      <c r="C25" s="43">
        <v>16657</v>
      </c>
      <c r="D25" s="43">
        <v>4</v>
      </c>
      <c r="E25" s="43">
        <v>24</v>
      </c>
      <c r="F25" s="43">
        <v>4</v>
      </c>
      <c r="G25" s="41">
        <f t="shared" si="0"/>
        <v>24.013928078285407</v>
      </c>
      <c r="H25" s="43">
        <v>4</v>
      </c>
      <c r="I25" s="41">
        <f t="shared" si="1"/>
        <v>24.013928078285407</v>
      </c>
      <c r="J25" s="43">
        <v>4</v>
      </c>
      <c r="K25" s="41">
        <f t="shared" si="2"/>
        <v>24.013928078285407</v>
      </c>
      <c r="L25" s="43">
        <v>4</v>
      </c>
      <c r="M25" s="41">
        <f t="shared" si="3"/>
        <v>24.013928078285407</v>
      </c>
      <c r="N25" s="43">
        <v>4</v>
      </c>
      <c r="O25" s="41">
        <f t="shared" si="4"/>
        <v>24.013928078285407</v>
      </c>
      <c r="P25" s="43">
        <v>4</v>
      </c>
      <c r="Q25" s="41">
        <f t="shared" si="5"/>
        <v>24.013928078285407</v>
      </c>
      <c r="R25" s="43">
        <v>4</v>
      </c>
      <c r="S25" s="41">
        <v>24.013928078285407</v>
      </c>
      <c r="T25" s="43">
        <v>4</v>
      </c>
      <c r="U25" s="41">
        <v>24.013928078285407</v>
      </c>
    </row>
    <row r="26" spans="1:21">
      <c r="A26" s="4">
        <v>22</v>
      </c>
      <c r="B26" s="4" t="s">
        <v>12</v>
      </c>
      <c r="C26" s="43">
        <v>12834</v>
      </c>
      <c r="D26" s="43">
        <v>1</v>
      </c>
      <c r="E26" s="43">
        <v>7.8</v>
      </c>
      <c r="F26" s="43">
        <v>1</v>
      </c>
      <c r="G26" s="41">
        <f t="shared" si="0"/>
        <v>7.7918030232195727</v>
      </c>
      <c r="H26" s="43">
        <v>1</v>
      </c>
      <c r="I26" s="41">
        <f t="shared" si="1"/>
        <v>7.7918030232195727</v>
      </c>
      <c r="J26" s="43">
        <v>1</v>
      </c>
      <c r="K26" s="41">
        <f t="shared" si="2"/>
        <v>7.7918030232195727</v>
      </c>
      <c r="L26" s="43">
        <v>1</v>
      </c>
      <c r="M26" s="41">
        <f t="shared" si="3"/>
        <v>7.7918030232195727</v>
      </c>
      <c r="N26" s="43">
        <v>1</v>
      </c>
      <c r="O26" s="41">
        <f t="shared" si="4"/>
        <v>7.7918030232195727</v>
      </c>
      <c r="P26" s="43">
        <v>1</v>
      </c>
      <c r="Q26" s="41">
        <f t="shared" si="5"/>
        <v>7.7918030232195727</v>
      </c>
      <c r="R26" s="43">
        <v>1</v>
      </c>
      <c r="S26" s="41">
        <v>7.7918030232195727</v>
      </c>
      <c r="T26" s="43">
        <v>1</v>
      </c>
      <c r="U26" s="41">
        <v>7.7918030232195727</v>
      </c>
    </row>
    <row r="27" spans="1:21">
      <c r="A27" s="4"/>
      <c r="B27" s="4" t="s">
        <v>21</v>
      </c>
      <c r="C27" s="43">
        <v>559745</v>
      </c>
      <c r="D27" s="43">
        <v>73</v>
      </c>
      <c r="E27" s="43">
        <v>13</v>
      </c>
      <c r="F27" s="43">
        <f>SUM(F5:F26)</f>
        <v>73</v>
      </c>
      <c r="G27" s="41">
        <f t="shared" si="0"/>
        <v>13.041652895514922</v>
      </c>
      <c r="H27" s="43">
        <f>SUM(H5:H26)</f>
        <v>73</v>
      </c>
      <c r="I27" s="41">
        <f t="shared" si="1"/>
        <v>13.041652895514922</v>
      </c>
      <c r="J27" s="43">
        <f>SUM(J5:J26)</f>
        <v>72</v>
      </c>
      <c r="K27" s="41">
        <f t="shared" si="2"/>
        <v>12.863000116124308</v>
      </c>
      <c r="L27" s="43">
        <f>SUM(L5:L26)</f>
        <v>71</v>
      </c>
      <c r="M27" s="41">
        <f t="shared" si="3"/>
        <v>12.684347336733691</v>
      </c>
      <c r="N27" s="43">
        <f>SUM(N5:N26)</f>
        <v>71</v>
      </c>
      <c r="O27" s="41">
        <f t="shared" si="4"/>
        <v>12.684347336733691</v>
      </c>
      <c r="P27" s="43">
        <f>SUM(P5:P26)</f>
        <v>71</v>
      </c>
      <c r="Q27" s="41">
        <f t="shared" si="5"/>
        <v>12.684347336733691</v>
      </c>
      <c r="R27" s="43">
        <f>SUM(R5:R26)</f>
        <v>71</v>
      </c>
      <c r="S27" s="41">
        <v>12.684347336733691</v>
      </c>
      <c r="T27" s="43">
        <f>SUM(T5:T26)</f>
        <v>71</v>
      </c>
      <c r="U27" s="41">
        <v>12.684347336733691</v>
      </c>
    </row>
    <row r="28" spans="1:21">
      <c r="A28" s="4"/>
      <c r="B28" s="4" t="s">
        <v>174</v>
      </c>
      <c r="C28" s="43">
        <v>392126</v>
      </c>
      <c r="D28" s="43">
        <v>41</v>
      </c>
      <c r="E28" s="43">
        <v>10.5</v>
      </c>
      <c r="F28" s="43">
        <v>42</v>
      </c>
      <c r="G28" s="41">
        <f t="shared" si="0"/>
        <v>10.710842943339641</v>
      </c>
      <c r="H28" s="43">
        <v>40</v>
      </c>
      <c r="I28" s="41">
        <f t="shared" si="1"/>
        <v>10.20080280318061</v>
      </c>
      <c r="J28" s="43">
        <v>39</v>
      </c>
      <c r="K28" s="41">
        <f t="shared" si="2"/>
        <v>9.945782733101094</v>
      </c>
      <c r="L28" s="43">
        <v>38</v>
      </c>
      <c r="M28" s="41">
        <f t="shared" si="3"/>
        <v>9.6907626630215802</v>
      </c>
      <c r="N28" s="43">
        <v>38</v>
      </c>
      <c r="O28" s="41">
        <f t="shared" si="4"/>
        <v>9.6907626630215802</v>
      </c>
      <c r="P28" s="43">
        <v>37</v>
      </c>
      <c r="Q28" s="41">
        <f t="shared" si="5"/>
        <v>9.4357425929420646</v>
      </c>
      <c r="R28" s="43">
        <v>37</v>
      </c>
      <c r="S28" s="41">
        <v>9.4357425929420646</v>
      </c>
      <c r="T28" s="43">
        <v>37</v>
      </c>
      <c r="U28" s="41">
        <v>9.4357425929420646</v>
      </c>
    </row>
    <row r="29" spans="1:21">
      <c r="A29" s="4"/>
      <c r="B29" s="4" t="s">
        <v>175</v>
      </c>
      <c r="C29" s="43"/>
      <c r="D29" s="43">
        <v>25</v>
      </c>
      <c r="E29" s="43"/>
      <c r="F29" s="43">
        <v>25</v>
      </c>
      <c r="G29" s="41"/>
      <c r="H29" s="43">
        <v>24</v>
      </c>
      <c r="I29" s="41"/>
      <c r="J29" s="43">
        <v>23</v>
      </c>
      <c r="K29" s="41"/>
      <c r="L29" s="43">
        <v>23</v>
      </c>
      <c r="M29" s="41"/>
      <c r="N29" s="43">
        <v>23</v>
      </c>
      <c r="O29" s="41"/>
      <c r="P29" s="43">
        <v>22</v>
      </c>
      <c r="Q29" s="41"/>
      <c r="R29" s="43">
        <v>23</v>
      </c>
      <c r="S29" s="41"/>
      <c r="T29" s="43">
        <v>22</v>
      </c>
      <c r="U29" s="41"/>
    </row>
    <row r="30" spans="1:21">
      <c r="A30" s="4"/>
      <c r="B30" s="4" t="s">
        <v>176</v>
      </c>
      <c r="C30" s="43"/>
      <c r="D30" s="43"/>
      <c r="E30" s="43"/>
      <c r="F30" s="43">
        <v>0</v>
      </c>
      <c r="G30" s="41"/>
      <c r="H30" s="43">
        <v>0</v>
      </c>
      <c r="I30" s="41"/>
      <c r="J30" s="43">
        <v>0</v>
      </c>
      <c r="K30" s="41"/>
      <c r="L30" s="43">
        <v>0</v>
      </c>
      <c r="M30" s="41"/>
      <c r="N30" s="43">
        <v>0</v>
      </c>
      <c r="O30" s="41"/>
      <c r="P30" s="43">
        <v>0</v>
      </c>
      <c r="Q30" s="41"/>
      <c r="R30" s="43">
        <v>0</v>
      </c>
      <c r="S30" s="41"/>
      <c r="T30" s="43">
        <v>0</v>
      </c>
      <c r="U30" s="41"/>
    </row>
    <row r="31" spans="1:21">
      <c r="A31" s="4"/>
      <c r="B31" s="4" t="s">
        <v>177</v>
      </c>
      <c r="C31" s="43"/>
      <c r="D31" s="43">
        <v>3</v>
      </c>
      <c r="E31" s="43"/>
      <c r="F31" s="43">
        <v>3</v>
      </c>
      <c r="G31" s="41"/>
      <c r="H31" s="43">
        <v>3</v>
      </c>
      <c r="I31" s="41"/>
      <c r="J31" s="43">
        <v>3</v>
      </c>
      <c r="K31" s="41"/>
      <c r="L31" s="43">
        <v>3</v>
      </c>
      <c r="M31" s="41"/>
      <c r="N31" s="43">
        <v>3</v>
      </c>
      <c r="O31" s="41"/>
      <c r="P31" s="43">
        <v>3</v>
      </c>
      <c r="Q31" s="41"/>
      <c r="R31" s="43">
        <v>3</v>
      </c>
      <c r="S31" s="41"/>
      <c r="T31" s="43">
        <v>3</v>
      </c>
      <c r="U31" s="41"/>
    </row>
    <row r="32" spans="1:21">
      <c r="A32" s="4"/>
      <c r="B32" s="4" t="s">
        <v>178</v>
      </c>
      <c r="C32" s="43"/>
      <c r="D32" s="43">
        <v>1</v>
      </c>
      <c r="E32" s="43"/>
      <c r="F32" s="43">
        <v>1</v>
      </c>
      <c r="G32" s="41"/>
      <c r="H32" s="43">
        <v>1</v>
      </c>
      <c r="I32" s="41"/>
      <c r="J32" s="43">
        <v>1</v>
      </c>
      <c r="K32" s="41"/>
      <c r="L32" s="43">
        <v>1</v>
      </c>
      <c r="M32" s="41"/>
      <c r="N32" s="43">
        <v>1</v>
      </c>
      <c r="O32" s="41"/>
      <c r="P32" s="43">
        <v>1</v>
      </c>
      <c r="Q32" s="41"/>
      <c r="R32" s="43">
        <v>1</v>
      </c>
      <c r="S32" s="41"/>
      <c r="T32" s="43">
        <v>1</v>
      </c>
      <c r="U32" s="41"/>
    </row>
    <row r="33" spans="1:21" s="71" customFormat="1">
      <c r="A33" s="6"/>
      <c r="B33" s="6" t="s">
        <v>100</v>
      </c>
      <c r="C33" s="69">
        <v>971391</v>
      </c>
      <c r="D33" s="69">
        <v>143</v>
      </c>
      <c r="E33" s="69">
        <v>14.7</v>
      </c>
      <c r="F33" s="69">
        <f>SUM(F27:F32)</f>
        <v>144</v>
      </c>
      <c r="G33" s="70">
        <f t="shared" si="0"/>
        <v>14.824102755738936</v>
      </c>
      <c r="H33" s="69">
        <f>SUM(H27:H32)</f>
        <v>141</v>
      </c>
      <c r="I33" s="70">
        <f t="shared" si="1"/>
        <v>14.515267281661041</v>
      </c>
      <c r="J33" s="69">
        <f>SUM(J27:J32)</f>
        <v>138</v>
      </c>
      <c r="K33" s="70">
        <f t="shared" si="2"/>
        <v>14.206431807583147</v>
      </c>
      <c r="L33" s="69">
        <f>SUM(L27:L32)</f>
        <v>136</v>
      </c>
      <c r="M33" s="70">
        <f t="shared" si="3"/>
        <v>14.000541491531216</v>
      </c>
      <c r="N33" s="69">
        <f>SUM(N27:N32)</f>
        <v>136</v>
      </c>
      <c r="O33" s="70">
        <f t="shared" si="4"/>
        <v>14.000541491531216</v>
      </c>
      <c r="P33" s="69">
        <f>SUM(P27:P32)</f>
        <v>134</v>
      </c>
      <c r="Q33" s="70">
        <f t="shared" si="5"/>
        <v>13.794651175479288</v>
      </c>
      <c r="R33" s="69">
        <v>135</v>
      </c>
      <c r="S33" s="70">
        <f>R33/C33*100000</f>
        <v>13.897596333505252</v>
      </c>
      <c r="T33" s="69">
        <f>SUM(T27:T32)</f>
        <v>134</v>
      </c>
      <c r="U33" s="70">
        <v>13.794651175479288</v>
      </c>
    </row>
  </sheetData>
  <mergeCells count="3">
    <mergeCell ref="E1:Q1"/>
    <mergeCell ref="F2:Q2"/>
    <mergeCell ref="B3:U3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76"/>
  <sheetViews>
    <sheetView view="pageBreakPreview" zoomScale="90" zoomScaleNormal="80" zoomScaleSheetLayoutView="90" workbookViewId="0">
      <pane xSplit="2" ySplit="6" topLeftCell="C22" activePane="bottomRight" state="frozen"/>
      <selection activeCell="S34" sqref="S34"/>
      <selection pane="topRight" activeCell="S34" sqref="S34"/>
      <selection pane="bottomLeft" activeCell="S34" sqref="S34"/>
      <selection pane="bottomRight" activeCell="J83" sqref="J83"/>
    </sheetView>
  </sheetViews>
  <sheetFormatPr defaultColWidth="9.140625" defaultRowHeight="15"/>
  <cols>
    <col min="1" max="1" width="4.140625" style="136" customWidth="1"/>
    <col min="2" max="2" width="32.5703125" style="136" customWidth="1"/>
    <col min="3" max="16384" width="9.140625" style="136"/>
  </cols>
  <sheetData>
    <row r="1" spans="1:12" ht="15.75">
      <c r="A1" s="890" t="s">
        <v>426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</row>
    <row r="2" spans="1:12" ht="15" customHeight="1">
      <c r="A2" s="891" t="s">
        <v>428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</row>
    <row r="3" spans="1:12" ht="15" customHeight="1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</row>
    <row r="4" spans="1:12" ht="15" customHeight="1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</row>
    <row r="5" spans="1:12" ht="6" customHeight="1">
      <c r="A5" s="892"/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</row>
    <row r="6" spans="1:12">
      <c r="A6" s="477"/>
      <c r="B6" s="137" t="s">
        <v>120</v>
      </c>
      <c r="C6" s="137">
        <v>2011</v>
      </c>
      <c r="D6" s="137">
        <v>2012</v>
      </c>
      <c r="E6" s="137">
        <v>2013</v>
      </c>
      <c r="F6" s="137">
        <v>2014</v>
      </c>
      <c r="G6" s="137">
        <v>2015</v>
      </c>
      <c r="H6" s="137">
        <v>2016</v>
      </c>
      <c r="I6" s="137">
        <v>2017</v>
      </c>
      <c r="J6" s="137">
        <v>2018</v>
      </c>
      <c r="K6" s="137">
        <v>2019</v>
      </c>
      <c r="L6" s="137">
        <v>2020</v>
      </c>
    </row>
    <row r="7" spans="1:12">
      <c r="A7" s="138">
        <v>1</v>
      </c>
      <c r="B7" s="139" t="s">
        <v>215</v>
      </c>
      <c r="C7" s="140">
        <v>0</v>
      </c>
      <c r="D7" s="140">
        <v>0</v>
      </c>
      <c r="E7" s="137">
        <v>1</v>
      </c>
      <c r="F7" s="137">
        <v>1</v>
      </c>
      <c r="G7" s="137">
        <v>1</v>
      </c>
      <c r="H7" s="137">
        <v>1</v>
      </c>
      <c r="I7" s="137">
        <v>1</v>
      </c>
      <c r="J7" s="137">
        <v>1</v>
      </c>
      <c r="K7" s="137">
        <v>1</v>
      </c>
      <c r="L7" s="137">
        <v>1</v>
      </c>
    </row>
    <row r="8" spans="1:12">
      <c r="A8" s="138">
        <v>2</v>
      </c>
      <c r="B8" s="139" t="s">
        <v>122</v>
      </c>
      <c r="C8" s="140">
        <v>0</v>
      </c>
      <c r="D8" s="137">
        <v>1</v>
      </c>
      <c r="E8" s="137">
        <v>1</v>
      </c>
      <c r="F8" s="137">
        <v>1</v>
      </c>
      <c r="G8" s="137">
        <v>1</v>
      </c>
      <c r="H8" s="137">
        <v>1</v>
      </c>
      <c r="I8" s="137">
        <v>1</v>
      </c>
      <c r="J8" s="137">
        <v>1</v>
      </c>
      <c r="K8" s="137">
        <v>1</v>
      </c>
      <c r="L8" s="137">
        <v>1</v>
      </c>
    </row>
    <row r="9" spans="1:12">
      <c r="A9" s="138">
        <v>3</v>
      </c>
      <c r="B9" s="139" t="s">
        <v>123</v>
      </c>
      <c r="C9" s="140" t="s">
        <v>149</v>
      </c>
      <c r="D9" s="140" t="s">
        <v>149</v>
      </c>
      <c r="E9" s="137">
        <v>1</v>
      </c>
      <c r="F9" s="137">
        <v>1</v>
      </c>
      <c r="G9" s="137">
        <v>1</v>
      </c>
      <c r="H9" s="137">
        <v>1</v>
      </c>
      <c r="I9" s="137">
        <v>1</v>
      </c>
      <c r="J9" s="137">
        <v>1</v>
      </c>
      <c r="K9" s="137">
        <v>1</v>
      </c>
      <c r="L9" s="137">
        <v>1</v>
      </c>
    </row>
    <row r="10" spans="1:12">
      <c r="A10" s="138">
        <v>4</v>
      </c>
      <c r="B10" s="139" t="s">
        <v>216</v>
      </c>
      <c r="C10" s="140" t="s">
        <v>149</v>
      </c>
      <c r="D10" s="140" t="s">
        <v>149</v>
      </c>
      <c r="E10" s="140" t="s">
        <v>149</v>
      </c>
      <c r="F10" s="139">
        <v>1</v>
      </c>
      <c r="G10" s="137">
        <v>1</v>
      </c>
      <c r="H10" s="137">
        <v>1</v>
      </c>
      <c r="I10" s="137">
        <v>1</v>
      </c>
      <c r="J10" s="137">
        <v>1</v>
      </c>
      <c r="K10" s="137">
        <v>1</v>
      </c>
      <c r="L10" s="137">
        <v>1</v>
      </c>
    </row>
    <row r="11" spans="1:12" ht="16.5" customHeight="1">
      <c r="A11" s="138">
        <v>5</v>
      </c>
      <c r="B11" s="139" t="s">
        <v>217</v>
      </c>
      <c r="C11" s="140" t="s">
        <v>149</v>
      </c>
      <c r="D11" s="140" t="s">
        <v>149</v>
      </c>
      <c r="E11" s="140" t="s">
        <v>149</v>
      </c>
      <c r="F11" s="140" t="s">
        <v>149</v>
      </c>
      <c r="G11" s="137">
        <v>1</v>
      </c>
      <c r="H11" s="137">
        <v>1</v>
      </c>
      <c r="I11" s="137">
        <v>1</v>
      </c>
      <c r="J11" s="137">
        <v>1</v>
      </c>
      <c r="K11" s="137">
        <v>1</v>
      </c>
      <c r="L11" s="137">
        <v>1</v>
      </c>
    </row>
    <row r="12" spans="1:12">
      <c r="A12" s="138">
        <v>6</v>
      </c>
      <c r="B12" s="139" t="s">
        <v>218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37">
        <v>1</v>
      </c>
      <c r="I12" s="137">
        <v>1</v>
      </c>
      <c r="J12" s="137">
        <v>1</v>
      </c>
      <c r="K12" s="137">
        <v>1</v>
      </c>
      <c r="L12" s="137">
        <v>1</v>
      </c>
    </row>
    <row r="13" spans="1:12">
      <c r="A13" s="138">
        <v>7</v>
      </c>
      <c r="B13" s="139" t="s">
        <v>219</v>
      </c>
      <c r="C13" s="140" t="s">
        <v>149</v>
      </c>
      <c r="D13" s="140" t="s">
        <v>149</v>
      </c>
      <c r="E13" s="140" t="s">
        <v>149</v>
      </c>
      <c r="F13" s="140" t="s">
        <v>149</v>
      </c>
      <c r="G13" s="137">
        <v>1</v>
      </c>
      <c r="H13" s="137">
        <v>1</v>
      </c>
      <c r="I13" s="137">
        <v>1</v>
      </c>
      <c r="J13" s="137">
        <v>1</v>
      </c>
      <c r="K13" s="137">
        <v>1</v>
      </c>
      <c r="L13" s="137">
        <v>1</v>
      </c>
    </row>
    <row r="14" spans="1:12">
      <c r="A14" s="138">
        <v>8</v>
      </c>
      <c r="B14" s="139" t="s">
        <v>220</v>
      </c>
      <c r="C14" s="140">
        <v>0</v>
      </c>
      <c r="D14" s="140">
        <v>0</v>
      </c>
      <c r="E14" s="140">
        <v>0</v>
      </c>
      <c r="F14" s="140">
        <v>0</v>
      </c>
      <c r="G14" s="137">
        <v>1</v>
      </c>
      <c r="H14" s="137">
        <v>1</v>
      </c>
      <c r="I14" s="137">
        <v>1</v>
      </c>
      <c r="J14" s="137">
        <v>1</v>
      </c>
      <c r="K14" s="137">
        <v>1</v>
      </c>
      <c r="L14" s="137">
        <v>1</v>
      </c>
    </row>
    <row r="15" spans="1:12">
      <c r="A15" s="138">
        <v>9</v>
      </c>
      <c r="B15" s="139" t="s">
        <v>221</v>
      </c>
      <c r="C15" s="140"/>
      <c r="D15" s="140"/>
      <c r="E15" s="140"/>
      <c r="F15" s="140"/>
      <c r="G15" s="140"/>
      <c r="H15" s="137">
        <v>1</v>
      </c>
      <c r="I15" s="137">
        <v>1</v>
      </c>
      <c r="J15" s="137">
        <v>1</v>
      </c>
      <c r="K15" s="137">
        <v>1</v>
      </c>
      <c r="L15" s="137">
        <v>1</v>
      </c>
    </row>
    <row r="16" spans="1:12">
      <c r="A16" s="138">
        <v>10</v>
      </c>
      <c r="B16" s="139" t="s">
        <v>222</v>
      </c>
      <c r="C16" s="140" t="s">
        <v>149</v>
      </c>
      <c r="D16" s="140" t="s">
        <v>149</v>
      </c>
      <c r="E16" s="137">
        <v>1</v>
      </c>
      <c r="F16" s="137">
        <v>1</v>
      </c>
      <c r="G16" s="137">
        <v>1</v>
      </c>
      <c r="H16" s="137">
        <v>1</v>
      </c>
      <c r="I16" s="137">
        <v>1</v>
      </c>
      <c r="J16" s="137">
        <v>1</v>
      </c>
      <c r="K16" s="137">
        <v>1</v>
      </c>
      <c r="L16" s="137">
        <v>1</v>
      </c>
    </row>
    <row r="17" spans="1:12">
      <c r="A17" s="138">
        <v>11</v>
      </c>
      <c r="B17" s="139" t="s">
        <v>223</v>
      </c>
      <c r="C17" s="140">
        <v>0</v>
      </c>
      <c r="D17" s="137">
        <v>1</v>
      </c>
      <c r="E17" s="137">
        <v>1</v>
      </c>
      <c r="F17" s="137">
        <v>1</v>
      </c>
      <c r="G17" s="137">
        <v>1</v>
      </c>
      <c r="H17" s="137">
        <v>1</v>
      </c>
      <c r="I17" s="137">
        <v>1</v>
      </c>
      <c r="J17" s="137">
        <v>1</v>
      </c>
      <c r="K17" s="137">
        <v>1</v>
      </c>
      <c r="L17" s="137">
        <v>1</v>
      </c>
    </row>
    <row r="18" spans="1:12">
      <c r="A18" s="138">
        <v>12</v>
      </c>
      <c r="B18" s="139" t="s">
        <v>224</v>
      </c>
      <c r="C18" s="140" t="s">
        <v>149</v>
      </c>
      <c r="D18" s="140" t="s">
        <v>149</v>
      </c>
      <c r="E18" s="137">
        <v>1</v>
      </c>
      <c r="F18" s="137">
        <v>1</v>
      </c>
      <c r="G18" s="137">
        <v>1</v>
      </c>
      <c r="H18" s="137">
        <v>1</v>
      </c>
      <c r="I18" s="137">
        <v>1</v>
      </c>
      <c r="J18" s="137">
        <v>1</v>
      </c>
      <c r="K18" s="137">
        <v>1</v>
      </c>
      <c r="L18" s="137">
        <v>1</v>
      </c>
    </row>
    <row r="19" spans="1:12">
      <c r="A19" s="138">
        <v>13</v>
      </c>
      <c r="B19" s="139" t="s">
        <v>225</v>
      </c>
      <c r="C19" s="140">
        <v>0</v>
      </c>
      <c r="D19" s="140">
        <v>0</v>
      </c>
      <c r="E19" s="137">
        <v>1</v>
      </c>
      <c r="F19" s="137">
        <v>1</v>
      </c>
      <c r="G19" s="137">
        <v>1</v>
      </c>
      <c r="H19" s="137">
        <v>1</v>
      </c>
      <c r="I19" s="137">
        <v>1</v>
      </c>
      <c r="J19" s="137">
        <v>1</v>
      </c>
      <c r="K19" s="137">
        <v>1</v>
      </c>
      <c r="L19" s="137">
        <v>1</v>
      </c>
    </row>
    <row r="20" spans="1:12">
      <c r="A20" s="138">
        <v>14</v>
      </c>
      <c r="B20" s="139" t="s">
        <v>125</v>
      </c>
      <c r="C20" s="140" t="s">
        <v>149</v>
      </c>
      <c r="D20" s="140" t="s">
        <v>149</v>
      </c>
      <c r="E20" s="139">
        <v>1</v>
      </c>
      <c r="F20" s="139">
        <v>1</v>
      </c>
      <c r="G20" s="137">
        <v>1</v>
      </c>
      <c r="H20" s="137">
        <v>1</v>
      </c>
      <c r="I20" s="137">
        <v>1</v>
      </c>
      <c r="J20" s="137">
        <v>1</v>
      </c>
      <c r="K20" s="137">
        <v>1</v>
      </c>
      <c r="L20" s="137">
        <v>1</v>
      </c>
    </row>
    <row r="21" spans="1:12">
      <c r="A21" s="138">
        <v>15</v>
      </c>
      <c r="B21" s="139" t="s">
        <v>226</v>
      </c>
      <c r="C21" s="140">
        <v>0</v>
      </c>
      <c r="D21" s="140">
        <v>0</v>
      </c>
      <c r="E21" s="140">
        <v>0</v>
      </c>
      <c r="F21" s="141">
        <v>0</v>
      </c>
      <c r="G21" s="142">
        <v>1</v>
      </c>
      <c r="H21" s="142">
        <v>1</v>
      </c>
      <c r="I21" s="142">
        <v>1</v>
      </c>
      <c r="J21" s="142">
        <v>1</v>
      </c>
      <c r="K21" s="137">
        <v>1</v>
      </c>
      <c r="L21" s="137">
        <v>1</v>
      </c>
    </row>
    <row r="22" spans="1:12">
      <c r="A22" s="138">
        <v>16</v>
      </c>
      <c r="B22" s="139" t="s">
        <v>227</v>
      </c>
      <c r="C22" s="140">
        <v>0</v>
      </c>
      <c r="D22" s="140">
        <v>0</v>
      </c>
      <c r="E22" s="140">
        <v>0</v>
      </c>
      <c r="F22" s="139">
        <v>1</v>
      </c>
      <c r="G22" s="137">
        <v>1</v>
      </c>
      <c r="H22" s="137">
        <v>1</v>
      </c>
      <c r="I22" s="137">
        <v>1</v>
      </c>
      <c r="J22" s="137">
        <v>1</v>
      </c>
      <c r="K22" s="137">
        <v>1</v>
      </c>
      <c r="L22" s="137">
        <v>1</v>
      </c>
    </row>
    <row r="23" spans="1:12">
      <c r="A23" s="138">
        <v>17</v>
      </c>
      <c r="B23" s="139" t="s">
        <v>228</v>
      </c>
      <c r="C23" s="140" t="s">
        <v>149</v>
      </c>
      <c r="D23" s="140" t="s">
        <v>149</v>
      </c>
      <c r="E23" s="139">
        <v>1</v>
      </c>
      <c r="F23" s="137">
        <v>1</v>
      </c>
      <c r="G23" s="137">
        <v>1</v>
      </c>
      <c r="H23" s="137">
        <v>1</v>
      </c>
      <c r="I23" s="137">
        <v>1</v>
      </c>
      <c r="J23" s="137">
        <v>1</v>
      </c>
      <c r="K23" s="137">
        <v>1</v>
      </c>
      <c r="L23" s="137">
        <v>1</v>
      </c>
    </row>
    <row r="24" spans="1:12">
      <c r="A24" s="138">
        <v>18</v>
      </c>
      <c r="B24" s="139" t="s">
        <v>127</v>
      </c>
      <c r="C24" s="140">
        <v>0</v>
      </c>
      <c r="D24" s="140">
        <v>0</v>
      </c>
      <c r="E24" s="140">
        <v>0</v>
      </c>
      <c r="F24" s="140">
        <v>0</v>
      </c>
      <c r="G24" s="137">
        <v>1</v>
      </c>
      <c r="H24" s="137">
        <v>1</v>
      </c>
      <c r="I24" s="137">
        <v>1</v>
      </c>
      <c r="J24" s="137">
        <v>1</v>
      </c>
      <c r="K24" s="137">
        <v>1</v>
      </c>
      <c r="L24" s="137">
        <v>1</v>
      </c>
    </row>
    <row r="25" spans="1:12" ht="15.75" customHeight="1">
      <c r="A25" s="138">
        <v>19</v>
      </c>
      <c r="B25" s="139" t="s">
        <v>229</v>
      </c>
      <c r="C25" s="140">
        <v>0</v>
      </c>
      <c r="D25" s="140">
        <v>0</v>
      </c>
      <c r="E25" s="137">
        <v>1</v>
      </c>
      <c r="F25" s="137">
        <v>1</v>
      </c>
      <c r="G25" s="137">
        <v>1</v>
      </c>
      <c r="H25" s="137">
        <v>1</v>
      </c>
      <c r="I25" s="137">
        <v>1</v>
      </c>
      <c r="J25" s="137">
        <v>1</v>
      </c>
      <c r="K25" s="137">
        <v>1</v>
      </c>
      <c r="L25" s="137">
        <v>1</v>
      </c>
    </row>
    <row r="26" spans="1:12">
      <c r="A26" s="138">
        <v>20</v>
      </c>
      <c r="B26" s="139" t="s">
        <v>130</v>
      </c>
      <c r="C26" s="140">
        <v>0</v>
      </c>
      <c r="D26" s="140">
        <v>0</v>
      </c>
      <c r="E26" s="139">
        <v>1</v>
      </c>
      <c r="F26" s="137">
        <v>1</v>
      </c>
      <c r="G26" s="137">
        <v>1</v>
      </c>
      <c r="H26" s="137">
        <v>1</v>
      </c>
      <c r="I26" s="137">
        <v>1</v>
      </c>
      <c r="J26" s="137">
        <v>1</v>
      </c>
      <c r="K26" s="137">
        <v>1</v>
      </c>
      <c r="L26" s="137">
        <v>1</v>
      </c>
    </row>
    <row r="27" spans="1:12">
      <c r="A27" s="138">
        <v>21</v>
      </c>
      <c r="B27" s="139" t="s">
        <v>131</v>
      </c>
      <c r="C27" s="140" t="s">
        <v>149</v>
      </c>
      <c r="D27" s="140" t="s">
        <v>149</v>
      </c>
      <c r="E27" s="139">
        <v>1</v>
      </c>
      <c r="F27" s="139">
        <v>1</v>
      </c>
      <c r="G27" s="137">
        <v>1</v>
      </c>
      <c r="H27" s="137">
        <v>1</v>
      </c>
      <c r="I27" s="137">
        <v>1</v>
      </c>
      <c r="J27" s="137">
        <v>1</v>
      </c>
      <c r="K27" s="137">
        <v>1</v>
      </c>
      <c r="L27" s="137">
        <v>1</v>
      </c>
    </row>
    <row r="28" spans="1:12">
      <c r="A28" s="138">
        <v>22</v>
      </c>
      <c r="B28" s="139" t="s">
        <v>132</v>
      </c>
      <c r="C28" s="140">
        <v>0</v>
      </c>
      <c r="D28" s="140">
        <v>0</v>
      </c>
      <c r="E28" s="137">
        <v>1</v>
      </c>
      <c r="F28" s="137">
        <v>1</v>
      </c>
      <c r="G28" s="137">
        <v>1</v>
      </c>
      <c r="H28" s="137">
        <v>1</v>
      </c>
      <c r="I28" s="137">
        <v>1</v>
      </c>
      <c r="J28" s="137">
        <v>1</v>
      </c>
      <c r="K28" s="137">
        <v>1</v>
      </c>
      <c r="L28" s="137">
        <v>1</v>
      </c>
    </row>
    <row r="29" spans="1:12">
      <c r="A29" s="138">
        <v>23</v>
      </c>
      <c r="B29" s="139" t="s">
        <v>133</v>
      </c>
      <c r="C29" s="140">
        <v>0</v>
      </c>
      <c r="D29" s="140">
        <v>0</v>
      </c>
      <c r="E29" s="137">
        <v>1</v>
      </c>
      <c r="F29" s="137">
        <v>1</v>
      </c>
      <c r="G29" s="137">
        <v>1</v>
      </c>
      <c r="H29" s="137">
        <v>1</v>
      </c>
      <c r="I29" s="137">
        <v>1</v>
      </c>
      <c r="J29" s="137">
        <v>1</v>
      </c>
      <c r="K29" s="137">
        <v>1</v>
      </c>
      <c r="L29" s="137">
        <v>1</v>
      </c>
    </row>
    <row r="30" spans="1:12">
      <c r="A30" s="138">
        <v>24</v>
      </c>
      <c r="B30" s="139" t="s">
        <v>139</v>
      </c>
      <c r="C30" s="140">
        <v>0</v>
      </c>
      <c r="D30" s="140">
        <v>0</v>
      </c>
      <c r="E30" s="140">
        <v>0</v>
      </c>
      <c r="F30" s="140">
        <v>0</v>
      </c>
      <c r="G30" s="137">
        <v>1</v>
      </c>
      <c r="H30" s="137">
        <v>1</v>
      </c>
      <c r="I30" s="137">
        <v>1</v>
      </c>
      <c r="J30" s="137">
        <v>1</v>
      </c>
      <c r="K30" s="137">
        <v>1</v>
      </c>
      <c r="L30" s="137">
        <v>1</v>
      </c>
    </row>
    <row r="31" spans="1:12">
      <c r="A31" s="138">
        <v>25</v>
      </c>
      <c r="B31" s="139" t="s">
        <v>126</v>
      </c>
      <c r="C31" s="140" t="s">
        <v>149</v>
      </c>
      <c r="D31" s="140" t="s">
        <v>149</v>
      </c>
      <c r="E31" s="140" t="s">
        <v>149</v>
      </c>
      <c r="F31" s="140">
        <v>0</v>
      </c>
      <c r="G31" s="137">
        <v>1</v>
      </c>
      <c r="H31" s="137">
        <v>1</v>
      </c>
      <c r="I31" s="137">
        <v>1</v>
      </c>
      <c r="J31" s="137">
        <v>1</v>
      </c>
      <c r="K31" s="137">
        <v>1</v>
      </c>
      <c r="L31" s="137">
        <v>1</v>
      </c>
    </row>
    <row r="32" spans="1:12">
      <c r="A32" s="138">
        <v>26</v>
      </c>
      <c r="B32" s="139" t="s">
        <v>138</v>
      </c>
      <c r="C32" s="140">
        <v>0</v>
      </c>
      <c r="D32" s="140">
        <v>0</v>
      </c>
      <c r="E32" s="137">
        <v>1</v>
      </c>
      <c r="F32" s="137">
        <v>1</v>
      </c>
      <c r="G32" s="137">
        <v>1</v>
      </c>
      <c r="H32" s="137">
        <v>1</v>
      </c>
      <c r="I32" s="137">
        <v>1</v>
      </c>
      <c r="J32" s="137">
        <v>1</v>
      </c>
      <c r="K32" s="137">
        <v>1</v>
      </c>
      <c r="L32" s="137">
        <v>1</v>
      </c>
    </row>
    <row r="33" spans="1:12">
      <c r="A33" s="138">
        <v>27</v>
      </c>
      <c r="B33" s="139" t="s">
        <v>230</v>
      </c>
      <c r="C33" s="140" t="s">
        <v>149</v>
      </c>
      <c r="D33" s="140" t="s">
        <v>149</v>
      </c>
      <c r="E33" s="140"/>
      <c r="F33" s="140"/>
      <c r="G33" s="137">
        <v>1</v>
      </c>
      <c r="H33" s="137">
        <v>1</v>
      </c>
      <c r="I33" s="137">
        <v>1</v>
      </c>
      <c r="J33" s="137">
        <v>1</v>
      </c>
      <c r="K33" s="137">
        <v>1</v>
      </c>
      <c r="L33" s="137">
        <v>1</v>
      </c>
    </row>
    <row r="34" spans="1:12">
      <c r="A34" s="138">
        <v>28</v>
      </c>
      <c r="B34" s="139" t="s">
        <v>231</v>
      </c>
      <c r="C34" s="140" t="s">
        <v>149</v>
      </c>
      <c r="D34" s="140" t="s">
        <v>149</v>
      </c>
      <c r="E34" s="140" t="s">
        <v>149</v>
      </c>
      <c r="F34" s="139">
        <v>1</v>
      </c>
      <c r="G34" s="137">
        <v>1</v>
      </c>
      <c r="H34" s="137">
        <v>1</v>
      </c>
      <c r="I34" s="137">
        <v>1</v>
      </c>
      <c r="J34" s="137">
        <v>1</v>
      </c>
      <c r="K34" s="137">
        <v>1</v>
      </c>
      <c r="L34" s="137">
        <v>1</v>
      </c>
    </row>
    <row r="35" spans="1:12">
      <c r="A35" s="138">
        <v>29</v>
      </c>
      <c r="B35" s="139" t="s">
        <v>232</v>
      </c>
      <c r="C35" s="140">
        <v>0</v>
      </c>
      <c r="D35" s="140">
        <v>0</v>
      </c>
      <c r="E35" s="140">
        <v>0</v>
      </c>
      <c r="F35" s="137">
        <v>1</v>
      </c>
      <c r="G35" s="137">
        <v>1</v>
      </c>
      <c r="H35" s="137">
        <v>1</v>
      </c>
      <c r="I35" s="137">
        <v>1</v>
      </c>
      <c r="J35" s="137">
        <v>1</v>
      </c>
      <c r="K35" s="137">
        <v>1</v>
      </c>
      <c r="L35" s="137">
        <v>1</v>
      </c>
    </row>
    <row r="36" spans="1:12">
      <c r="A36" s="138">
        <v>30</v>
      </c>
      <c r="B36" s="139" t="s">
        <v>233</v>
      </c>
      <c r="C36" s="140" t="s">
        <v>149</v>
      </c>
      <c r="D36" s="140" t="s">
        <v>149</v>
      </c>
      <c r="E36" s="140" t="s">
        <v>149</v>
      </c>
      <c r="F36" s="140" t="s">
        <v>149</v>
      </c>
      <c r="G36" s="140" t="s">
        <v>149</v>
      </c>
      <c r="H36" s="140" t="s">
        <v>149</v>
      </c>
      <c r="I36" s="140" t="s">
        <v>149</v>
      </c>
      <c r="J36" s="139">
        <v>1</v>
      </c>
      <c r="K36" s="137">
        <v>1</v>
      </c>
      <c r="L36" s="137">
        <v>1</v>
      </c>
    </row>
    <row r="37" spans="1:12">
      <c r="A37" s="138">
        <v>31</v>
      </c>
      <c r="B37" s="139" t="s">
        <v>234</v>
      </c>
      <c r="C37" s="140">
        <v>0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37">
        <v>1</v>
      </c>
      <c r="K37" s="137">
        <v>1</v>
      </c>
      <c r="L37" s="137">
        <v>1</v>
      </c>
    </row>
    <row r="38" spans="1:12">
      <c r="A38" s="138">
        <v>32</v>
      </c>
      <c r="B38" s="139" t="s">
        <v>235</v>
      </c>
      <c r="C38" s="140" t="s">
        <v>149</v>
      </c>
      <c r="D38" s="140" t="s">
        <v>149</v>
      </c>
      <c r="E38" s="140">
        <v>0</v>
      </c>
      <c r="F38" s="140">
        <v>0</v>
      </c>
      <c r="G38" s="137">
        <v>1</v>
      </c>
      <c r="H38" s="137">
        <v>1</v>
      </c>
      <c r="I38" s="137">
        <v>1</v>
      </c>
      <c r="J38" s="137">
        <v>1</v>
      </c>
      <c r="K38" s="137">
        <v>1</v>
      </c>
      <c r="L38" s="137">
        <v>1</v>
      </c>
    </row>
    <row r="39" spans="1:12">
      <c r="A39" s="138">
        <v>33</v>
      </c>
      <c r="B39" s="139" t="s">
        <v>236</v>
      </c>
      <c r="C39" s="140" t="s">
        <v>149</v>
      </c>
      <c r="D39" s="140" t="s">
        <v>149</v>
      </c>
      <c r="E39" s="140" t="s">
        <v>149</v>
      </c>
      <c r="F39" s="137">
        <v>1</v>
      </c>
      <c r="G39" s="137">
        <v>1</v>
      </c>
      <c r="H39" s="137">
        <v>1</v>
      </c>
      <c r="I39" s="137">
        <v>1</v>
      </c>
      <c r="J39" s="137">
        <v>1</v>
      </c>
      <c r="K39" s="137">
        <v>1</v>
      </c>
      <c r="L39" s="137">
        <v>1</v>
      </c>
    </row>
    <row r="40" spans="1:12">
      <c r="A40" s="138">
        <v>34</v>
      </c>
      <c r="B40" s="139" t="s">
        <v>237</v>
      </c>
      <c r="C40" s="140">
        <v>0</v>
      </c>
      <c r="D40" s="140">
        <v>0</v>
      </c>
      <c r="E40" s="137">
        <v>1</v>
      </c>
      <c r="F40" s="137">
        <v>1</v>
      </c>
      <c r="G40" s="137">
        <v>1</v>
      </c>
      <c r="H40" s="137">
        <v>1</v>
      </c>
      <c r="I40" s="137">
        <v>1</v>
      </c>
      <c r="J40" s="137">
        <v>1</v>
      </c>
      <c r="K40" s="137">
        <v>1</v>
      </c>
      <c r="L40" s="137">
        <v>1</v>
      </c>
    </row>
    <row r="41" spans="1:12">
      <c r="A41" s="138">
        <v>35</v>
      </c>
      <c r="B41" s="139" t="s">
        <v>238</v>
      </c>
      <c r="C41" s="140">
        <v>0</v>
      </c>
      <c r="D41" s="140">
        <v>0</v>
      </c>
      <c r="E41" s="137">
        <v>1</v>
      </c>
      <c r="F41" s="137">
        <v>1</v>
      </c>
      <c r="G41" s="137">
        <v>1</v>
      </c>
      <c r="H41" s="137">
        <v>1</v>
      </c>
      <c r="I41" s="137">
        <v>1</v>
      </c>
      <c r="J41" s="137">
        <v>1</v>
      </c>
      <c r="K41" s="137">
        <v>1</v>
      </c>
      <c r="L41" s="137">
        <v>1</v>
      </c>
    </row>
    <row r="42" spans="1:12" ht="16.5" customHeight="1">
      <c r="A42" s="138">
        <v>36</v>
      </c>
      <c r="B42" s="139" t="s">
        <v>239</v>
      </c>
      <c r="C42" s="140" t="s">
        <v>149</v>
      </c>
      <c r="D42" s="140" t="s">
        <v>149</v>
      </c>
      <c r="E42" s="140" t="s">
        <v>149</v>
      </c>
      <c r="F42" s="140" t="s">
        <v>149</v>
      </c>
      <c r="G42" s="140" t="s">
        <v>149</v>
      </c>
      <c r="H42" s="140" t="s">
        <v>149</v>
      </c>
      <c r="I42" s="140" t="s">
        <v>149</v>
      </c>
      <c r="J42" s="140" t="s">
        <v>149</v>
      </c>
      <c r="K42" s="137">
        <v>1</v>
      </c>
      <c r="L42" s="137">
        <v>1</v>
      </c>
    </row>
    <row r="43" spans="1:12">
      <c r="A43" s="138">
        <v>37</v>
      </c>
      <c r="B43" s="139" t="s">
        <v>140</v>
      </c>
      <c r="C43" s="140" t="s">
        <v>149</v>
      </c>
      <c r="D43" s="140" t="s">
        <v>149</v>
      </c>
      <c r="E43" s="137">
        <v>1</v>
      </c>
      <c r="F43" s="137">
        <v>1</v>
      </c>
      <c r="G43" s="137">
        <v>1</v>
      </c>
      <c r="H43" s="137">
        <v>1</v>
      </c>
      <c r="I43" s="137">
        <v>1</v>
      </c>
      <c r="J43" s="137">
        <v>1</v>
      </c>
      <c r="K43" s="137">
        <v>1</v>
      </c>
      <c r="L43" s="137">
        <v>1</v>
      </c>
    </row>
    <row r="44" spans="1:12">
      <c r="A44" s="138">
        <v>38</v>
      </c>
      <c r="B44" s="143" t="s">
        <v>141</v>
      </c>
      <c r="C44" s="140">
        <v>0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37">
        <v>1</v>
      </c>
      <c r="J44" s="137">
        <v>1</v>
      </c>
      <c r="K44" s="137">
        <v>1</v>
      </c>
      <c r="L44" s="137">
        <v>1</v>
      </c>
    </row>
    <row r="45" spans="1:12">
      <c r="A45" s="144">
        <v>39</v>
      </c>
      <c r="B45" s="139" t="s">
        <v>124</v>
      </c>
      <c r="C45" s="140">
        <v>0</v>
      </c>
      <c r="D45" s="140">
        <v>0</v>
      </c>
      <c r="E45" s="137">
        <v>1</v>
      </c>
      <c r="F45" s="137">
        <v>1</v>
      </c>
      <c r="G45" s="137">
        <v>1</v>
      </c>
      <c r="H45" s="137">
        <v>1</v>
      </c>
      <c r="I45" s="137">
        <v>1</v>
      </c>
      <c r="J45" s="137">
        <v>1</v>
      </c>
      <c r="K45" s="137">
        <v>1</v>
      </c>
      <c r="L45" s="137">
        <v>1</v>
      </c>
    </row>
    <row r="46" spans="1:12">
      <c r="A46" s="144">
        <v>40</v>
      </c>
      <c r="B46" s="139" t="s">
        <v>129</v>
      </c>
      <c r="C46" s="140">
        <v>0</v>
      </c>
      <c r="D46" s="140"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1</v>
      </c>
      <c r="J46" s="137">
        <v>1</v>
      </c>
      <c r="K46" s="137">
        <v>1</v>
      </c>
      <c r="L46" s="137">
        <v>1</v>
      </c>
    </row>
    <row r="47" spans="1:12">
      <c r="A47" s="144">
        <v>41</v>
      </c>
      <c r="B47" s="139" t="s">
        <v>134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137">
        <v>1</v>
      </c>
      <c r="J47" s="137">
        <v>1</v>
      </c>
      <c r="K47" s="137">
        <v>1</v>
      </c>
      <c r="L47" s="137">
        <v>1</v>
      </c>
    </row>
    <row r="48" spans="1:12">
      <c r="A48" s="144">
        <v>42</v>
      </c>
      <c r="B48" s="139" t="s">
        <v>135</v>
      </c>
      <c r="C48" s="140">
        <v>0</v>
      </c>
      <c r="D48" s="140">
        <v>0</v>
      </c>
      <c r="E48" s="137">
        <v>1</v>
      </c>
      <c r="F48" s="137">
        <v>1</v>
      </c>
      <c r="G48" s="137">
        <v>1</v>
      </c>
      <c r="H48" s="137">
        <v>1</v>
      </c>
      <c r="I48" s="137">
        <v>1</v>
      </c>
      <c r="J48" s="137">
        <v>1</v>
      </c>
      <c r="K48" s="137">
        <v>1</v>
      </c>
      <c r="L48" s="137">
        <v>1</v>
      </c>
    </row>
    <row r="49" spans="1:12">
      <c r="A49" s="144">
        <v>43</v>
      </c>
      <c r="B49" s="139" t="s">
        <v>136</v>
      </c>
      <c r="C49" s="140">
        <v>0</v>
      </c>
      <c r="D49" s="140">
        <v>0</v>
      </c>
      <c r="E49" s="137">
        <v>1</v>
      </c>
      <c r="F49" s="137">
        <v>1</v>
      </c>
      <c r="G49" s="137">
        <v>1</v>
      </c>
      <c r="H49" s="137">
        <v>1</v>
      </c>
      <c r="I49" s="137">
        <v>1</v>
      </c>
      <c r="J49" s="137">
        <v>1</v>
      </c>
      <c r="K49" s="137">
        <v>1</v>
      </c>
      <c r="L49" s="137">
        <v>1</v>
      </c>
    </row>
    <row r="50" spans="1:12">
      <c r="A50" s="144">
        <v>44</v>
      </c>
      <c r="B50" s="139" t="s">
        <v>137</v>
      </c>
      <c r="C50" s="140"/>
      <c r="D50" s="140"/>
      <c r="E50" s="140"/>
      <c r="F50" s="140"/>
      <c r="G50" s="140"/>
      <c r="H50" s="137">
        <v>1</v>
      </c>
      <c r="I50" s="137">
        <v>1</v>
      </c>
      <c r="J50" s="137">
        <v>1</v>
      </c>
      <c r="K50" s="137">
        <v>1</v>
      </c>
      <c r="L50" s="137">
        <v>1</v>
      </c>
    </row>
    <row r="51" spans="1:12">
      <c r="A51" s="144">
        <v>45</v>
      </c>
      <c r="B51" s="139" t="s">
        <v>142</v>
      </c>
      <c r="C51" s="140">
        <v>0</v>
      </c>
      <c r="D51" s="140">
        <v>0</v>
      </c>
      <c r="E51" s="137">
        <v>1</v>
      </c>
      <c r="F51" s="137">
        <v>1</v>
      </c>
      <c r="G51" s="137">
        <v>1</v>
      </c>
      <c r="H51" s="137">
        <v>1</v>
      </c>
      <c r="I51" s="137">
        <v>1</v>
      </c>
      <c r="J51" s="137">
        <v>1</v>
      </c>
      <c r="K51" s="137">
        <v>1</v>
      </c>
      <c r="L51" s="137">
        <v>1</v>
      </c>
    </row>
    <row r="52" spans="1:12">
      <c r="A52" s="144">
        <v>46</v>
      </c>
      <c r="B52" s="139" t="s">
        <v>240</v>
      </c>
      <c r="C52" s="140"/>
      <c r="D52" s="140"/>
      <c r="E52" s="140"/>
      <c r="F52" s="140"/>
      <c r="G52" s="140"/>
      <c r="H52" s="137">
        <v>1</v>
      </c>
      <c r="I52" s="137">
        <v>1</v>
      </c>
      <c r="J52" s="137">
        <v>1</v>
      </c>
      <c r="K52" s="137">
        <v>1</v>
      </c>
      <c r="L52" s="137">
        <v>1</v>
      </c>
    </row>
    <row r="53" spans="1:12">
      <c r="A53" s="144">
        <v>47</v>
      </c>
      <c r="B53" s="139" t="s">
        <v>241</v>
      </c>
      <c r="C53" s="140">
        <v>0</v>
      </c>
      <c r="D53" s="140">
        <v>0</v>
      </c>
      <c r="E53" s="137">
        <v>1</v>
      </c>
      <c r="F53" s="137">
        <v>1</v>
      </c>
      <c r="G53" s="137">
        <v>1</v>
      </c>
      <c r="H53" s="137">
        <v>1</v>
      </c>
      <c r="I53" s="137">
        <v>1</v>
      </c>
      <c r="J53" s="137">
        <v>1</v>
      </c>
      <c r="K53" s="137">
        <v>1</v>
      </c>
      <c r="L53" s="137">
        <v>1</v>
      </c>
    </row>
    <row r="54" spans="1:12">
      <c r="A54" s="144">
        <v>48</v>
      </c>
      <c r="B54" s="139" t="s">
        <v>242</v>
      </c>
      <c r="C54" s="140">
        <v>0</v>
      </c>
      <c r="D54" s="140">
        <v>0</v>
      </c>
      <c r="E54" s="140">
        <v>0</v>
      </c>
      <c r="F54" s="140">
        <v>0</v>
      </c>
      <c r="G54" s="137">
        <v>1</v>
      </c>
      <c r="H54" s="137">
        <v>1</v>
      </c>
      <c r="I54" s="137">
        <v>1</v>
      </c>
      <c r="J54" s="137">
        <v>1</v>
      </c>
      <c r="K54" s="137">
        <v>1</v>
      </c>
      <c r="L54" s="137">
        <v>1</v>
      </c>
    </row>
    <row r="55" spans="1:12">
      <c r="A55" s="144">
        <v>49</v>
      </c>
      <c r="B55" s="139" t="s">
        <v>243</v>
      </c>
      <c r="C55" s="140"/>
      <c r="D55" s="140"/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37">
        <v>1</v>
      </c>
      <c r="K55" s="137">
        <v>1</v>
      </c>
      <c r="L55" s="137">
        <v>1</v>
      </c>
    </row>
    <row r="56" spans="1:12">
      <c r="A56" s="144">
        <v>50</v>
      </c>
      <c r="B56" s="139" t="s">
        <v>244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37">
        <v>1</v>
      </c>
      <c r="I56" s="137">
        <v>1</v>
      </c>
      <c r="J56" s="137">
        <v>1</v>
      </c>
      <c r="K56" s="137">
        <v>1</v>
      </c>
      <c r="L56" s="137">
        <v>1</v>
      </c>
    </row>
    <row r="57" spans="1:12">
      <c r="A57" s="144">
        <v>51</v>
      </c>
      <c r="B57" s="139" t="s">
        <v>245</v>
      </c>
      <c r="C57" s="140"/>
      <c r="D57" s="140"/>
      <c r="E57" s="140"/>
      <c r="F57" s="140"/>
      <c r="G57" s="140"/>
      <c r="H57" s="137">
        <v>1</v>
      </c>
      <c r="I57" s="137">
        <v>1</v>
      </c>
      <c r="J57" s="137">
        <v>1</v>
      </c>
      <c r="K57" s="137">
        <v>1</v>
      </c>
      <c r="L57" s="137">
        <v>1</v>
      </c>
    </row>
    <row r="58" spans="1:12">
      <c r="A58" s="144">
        <v>52</v>
      </c>
      <c r="B58" s="139" t="s">
        <v>246</v>
      </c>
      <c r="C58" s="140"/>
      <c r="D58" s="140"/>
      <c r="E58" s="140"/>
      <c r="F58" s="140"/>
      <c r="G58" s="137">
        <v>1</v>
      </c>
      <c r="H58" s="137">
        <v>1</v>
      </c>
      <c r="I58" s="137">
        <v>1</v>
      </c>
      <c r="J58" s="137">
        <v>1</v>
      </c>
      <c r="K58" s="137">
        <v>1</v>
      </c>
      <c r="L58" s="137">
        <v>1</v>
      </c>
    </row>
    <row r="59" spans="1:12">
      <c r="A59" s="144">
        <v>53</v>
      </c>
      <c r="B59" s="145" t="s">
        <v>247</v>
      </c>
      <c r="C59" s="140"/>
      <c r="D59" s="140"/>
      <c r="E59" s="140">
        <v>0</v>
      </c>
      <c r="F59" s="137">
        <v>1</v>
      </c>
      <c r="G59" s="137">
        <v>1</v>
      </c>
      <c r="H59" s="137">
        <v>1</v>
      </c>
      <c r="I59" s="137">
        <v>1</v>
      </c>
      <c r="J59" s="137">
        <v>1</v>
      </c>
      <c r="K59" s="137">
        <v>1</v>
      </c>
      <c r="L59" s="137">
        <v>1</v>
      </c>
    </row>
    <row r="60" spans="1:12">
      <c r="A60" s="144">
        <v>54</v>
      </c>
      <c r="B60" s="145" t="s">
        <v>248</v>
      </c>
      <c r="C60" s="140"/>
      <c r="D60" s="140"/>
      <c r="E60" s="137">
        <v>1</v>
      </c>
      <c r="F60" s="137">
        <v>1</v>
      </c>
      <c r="G60" s="137">
        <v>1</v>
      </c>
      <c r="H60" s="137">
        <v>1</v>
      </c>
      <c r="I60" s="137">
        <v>1</v>
      </c>
      <c r="J60" s="137">
        <v>1</v>
      </c>
      <c r="K60" s="137">
        <v>1</v>
      </c>
      <c r="L60" s="137">
        <v>1</v>
      </c>
    </row>
    <row r="61" spans="1:12">
      <c r="A61" s="144">
        <v>55</v>
      </c>
      <c r="B61" s="139" t="s">
        <v>249</v>
      </c>
      <c r="C61" s="140"/>
      <c r="D61" s="140"/>
      <c r="E61" s="140"/>
      <c r="F61" s="140"/>
      <c r="G61" s="140"/>
      <c r="H61" s="137">
        <v>1</v>
      </c>
      <c r="I61" s="137">
        <v>1</v>
      </c>
      <c r="J61" s="137">
        <v>1</v>
      </c>
      <c r="K61" s="137">
        <v>1</v>
      </c>
      <c r="L61" s="137">
        <v>1</v>
      </c>
    </row>
    <row r="62" spans="1:12">
      <c r="A62" s="144">
        <v>56</v>
      </c>
      <c r="B62" s="145" t="s">
        <v>250</v>
      </c>
      <c r="C62" s="140"/>
      <c r="D62" s="140"/>
      <c r="E62" s="140"/>
      <c r="F62" s="140"/>
      <c r="G62" s="140"/>
      <c r="H62" s="140"/>
      <c r="I62" s="140"/>
      <c r="J62" s="139">
        <v>1</v>
      </c>
      <c r="K62" s="137">
        <v>1</v>
      </c>
      <c r="L62" s="137">
        <v>1</v>
      </c>
    </row>
    <row r="63" spans="1:12">
      <c r="A63" s="144">
        <v>57</v>
      </c>
      <c r="B63" s="145" t="s">
        <v>251</v>
      </c>
      <c r="C63" s="140"/>
      <c r="D63" s="140"/>
      <c r="E63" s="140"/>
      <c r="F63" s="140"/>
      <c r="G63" s="140"/>
      <c r="H63" s="137">
        <v>1</v>
      </c>
      <c r="I63" s="137">
        <v>1</v>
      </c>
      <c r="J63" s="139">
        <v>1</v>
      </c>
      <c r="K63" s="137">
        <v>1</v>
      </c>
      <c r="L63" s="137">
        <v>1</v>
      </c>
    </row>
    <row r="64" spans="1:12">
      <c r="A64" s="144">
        <v>58</v>
      </c>
      <c r="B64" s="145" t="s">
        <v>252</v>
      </c>
      <c r="C64" s="140"/>
      <c r="D64" s="140"/>
      <c r="E64" s="140"/>
      <c r="F64" s="140"/>
      <c r="G64" s="140"/>
      <c r="H64" s="140"/>
      <c r="I64" s="140"/>
      <c r="J64" s="139">
        <v>1</v>
      </c>
      <c r="K64" s="137">
        <v>1</v>
      </c>
      <c r="L64" s="137">
        <v>1</v>
      </c>
    </row>
    <row r="65" spans="1:12">
      <c r="A65" s="144">
        <v>59</v>
      </c>
      <c r="B65" s="145" t="s">
        <v>253</v>
      </c>
      <c r="C65" s="140" t="s">
        <v>149</v>
      </c>
      <c r="D65" s="140" t="s">
        <v>149</v>
      </c>
      <c r="E65" s="140" t="s">
        <v>149</v>
      </c>
      <c r="F65" s="137">
        <v>1</v>
      </c>
      <c r="G65" s="137">
        <v>1</v>
      </c>
      <c r="H65" s="137">
        <v>1</v>
      </c>
      <c r="I65" s="137">
        <v>1</v>
      </c>
      <c r="J65" s="137">
        <v>1</v>
      </c>
      <c r="K65" s="137">
        <v>1</v>
      </c>
      <c r="L65" s="137">
        <v>1</v>
      </c>
    </row>
    <row r="66" spans="1:12">
      <c r="B66" s="146"/>
    </row>
    <row r="67" spans="1:12" s="148" customFormat="1">
      <c r="B67" s="147"/>
    </row>
    <row r="68" spans="1:12" s="148" customFormat="1">
      <c r="B68" s="147"/>
    </row>
    <row r="69" spans="1:12" s="148" customFormat="1">
      <c r="B69" s="147"/>
    </row>
    <row r="70" spans="1:12">
      <c r="B70" s="149" t="s">
        <v>254</v>
      </c>
      <c r="C70" s="137"/>
      <c r="D70" s="137"/>
      <c r="E70" s="641">
        <f>SUM(E7:E65)/59</f>
        <v>0.40677966101694918</v>
      </c>
      <c r="F70" s="641">
        <f>SUM(F7:F65)/59</f>
        <v>0.52542372881355937</v>
      </c>
      <c r="G70" s="641">
        <f>SUM(G7:G65)/59</f>
        <v>0.71186440677966101</v>
      </c>
      <c r="H70" s="641">
        <f>SUM(H7:H65)/59</f>
        <v>0.84745762711864403</v>
      </c>
      <c r="I70" s="641">
        <f t="shared" ref="I70:J70" si="0">SUM(I7:I65)/59</f>
        <v>0.89830508474576276</v>
      </c>
      <c r="J70" s="641">
        <f t="shared" si="0"/>
        <v>0.98305084745762716</v>
      </c>
      <c r="K70" s="150">
        <f t="shared" ref="K70:L70" si="1">SUM(K7:K69)/59</f>
        <v>1</v>
      </c>
      <c r="L70" s="150">
        <f t="shared" si="1"/>
        <v>1</v>
      </c>
    </row>
    <row r="71" spans="1:12">
      <c r="B71" s="149" t="s">
        <v>255</v>
      </c>
      <c r="C71" s="137"/>
      <c r="D71" s="137"/>
      <c r="E71" s="151">
        <v>40</v>
      </c>
      <c r="F71" s="151">
        <v>50</v>
      </c>
      <c r="G71" s="151">
        <v>60</v>
      </c>
      <c r="H71" s="151">
        <v>70</v>
      </c>
      <c r="I71" s="151">
        <v>80</v>
      </c>
      <c r="J71" s="151">
        <v>90</v>
      </c>
      <c r="K71" s="151">
        <v>100</v>
      </c>
      <c r="L71" s="151">
        <v>100</v>
      </c>
    </row>
    <row r="76" spans="1:12">
      <c r="L76" s="642" t="s">
        <v>368</v>
      </c>
    </row>
  </sheetData>
  <mergeCells count="2">
    <mergeCell ref="A1:L1"/>
    <mergeCell ref="A2:L5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>
      <selection activeCell="E70" sqref="E70:F70"/>
    </sheetView>
  </sheetViews>
  <sheetFormatPr defaultColWidth="9.140625" defaultRowHeight="15"/>
  <cols>
    <col min="1" max="1" width="3.28515625" style="136" customWidth="1"/>
    <col min="2" max="2" width="31.42578125" style="136" customWidth="1"/>
    <col min="3" max="16384" width="9.140625" style="136"/>
  </cols>
  <sheetData>
    <row r="1" spans="1:12" ht="15.75">
      <c r="A1" s="890" t="s">
        <v>426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</row>
    <row r="2" spans="1:12" ht="18" customHeight="1">
      <c r="A2" s="891" t="s">
        <v>427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</row>
    <row r="3" spans="1:12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</row>
    <row r="4" spans="1:12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</row>
    <row r="5" spans="1:12">
      <c r="A5" s="892"/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</row>
    <row r="6" spans="1:12">
      <c r="A6" s="152"/>
      <c r="B6" s="137" t="s">
        <v>120</v>
      </c>
      <c r="C6" s="137">
        <v>2011</v>
      </c>
      <c r="D6" s="137">
        <v>2012</v>
      </c>
      <c r="E6" s="137">
        <v>2013</v>
      </c>
      <c r="F6" s="137">
        <v>2014</v>
      </c>
      <c r="G6" s="137">
        <v>2015</v>
      </c>
      <c r="H6" s="137">
        <v>2016</v>
      </c>
      <c r="I6" s="137">
        <v>2017</v>
      </c>
      <c r="J6" s="137">
        <v>2018</v>
      </c>
      <c r="K6" s="137">
        <v>2019</v>
      </c>
      <c r="L6" s="137">
        <v>2020</v>
      </c>
    </row>
    <row r="7" spans="1:12">
      <c r="A7" s="152">
        <v>1</v>
      </c>
      <c r="B7" s="139" t="s">
        <v>215</v>
      </c>
      <c r="C7" s="139"/>
      <c r="D7" s="139"/>
      <c r="E7" s="139">
        <v>40</v>
      </c>
      <c r="F7" s="139">
        <v>80</v>
      </c>
      <c r="G7" s="139">
        <v>100</v>
      </c>
      <c r="H7" s="139">
        <v>100</v>
      </c>
      <c r="I7" s="139">
        <v>100</v>
      </c>
      <c r="J7" s="139">
        <v>100</v>
      </c>
      <c r="K7" s="139">
        <v>100</v>
      </c>
      <c r="L7" s="139">
        <v>100</v>
      </c>
    </row>
    <row r="8" spans="1:12">
      <c r="A8" s="152">
        <v>2</v>
      </c>
      <c r="B8" s="139" t="s">
        <v>122</v>
      </c>
      <c r="C8" s="139"/>
      <c r="D8" s="139"/>
      <c r="E8" s="139">
        <v>45</v>
      </c>
      <c r="F8" s="139">
        <v>80</v>
      </c>
      <c r="G8" s="139">
        <v>100</v>
      </c>
      <c r="H8" s="139">
        <v>100</v>
      </c>
      <c r="I8" s="139">
        <v>100</v>
      </c>
      <c r="J8" s="139">
        <v>100</v>
      </c>
      <c r="K8" s="139">
        <v>100</v>
      </c>
      <c r="L8" s="139">
        <v>100</v>
      </c>
    </row>
    <row r="9" spans="1:12">
      <c r="A9" s="152">
        <v>3</v>
      </c>
      <c r="B9" s="139" t="s">
        <v>123</v>
      </c>
      <c r="C9" s="139"/>
      <c r="D9" s="139"/>
      <c r="E9" s="139">
        <v>20</v>
      </c>
      <c r="F9" s="139">
        <v>100</v>
      </c>
      <c r="G9" s="139">
        <v>100</v>
      </c>
      <c r="H9" s="139">
        <v>100</v>
      </c>
      <c r="I9" s="139">
        <v>100</v>
      </c>
      <c r="J9" s="139">
        <v>100</v>
      </c>
      <c r="K9" s="139">
        <v>100</v>
      </c>
      <c r="L9" s="139">
        <v>100</v>
      </c>
    </row>
    <row r="10" spans="1:12">
      <c r="A10" s="152">
        <v>4</v>
      </c>
      <c r="B10" s="139" t="s">
        <v>216</v>
      </c>
      <c r="C10" s="139"/>
      <c r="D10" s="139"/>
      <c r="E10" s="139">
        <v>40</v>
      </c>
      <c r="F10" s="139">
        <v>85</v>
      </c>
      <c r="G10" s="139">
        <v>100</v>
      </c>
      <c r="H10" s="139">
        <v>100</v>
      </c>
      <c r="I10" s="139">
        <v>100</v>
      </c>
      <c r="J10" s="139">
        <v>100</v>
      </c>
      <c r="K10" s="139">
        <v>100</v>
      </c>
      <c r="L10" s="139">
        <v>100</v>
      </c>
    </row>
    <row r="11" spans="1:12">
      <c r="A11" s="152">
        <v>5</v>
      </c>
      <c r="B11" s="141" t="s">
        <v>217</v>
      </c>
      <c r="C11" s="141"/>
      <c r="D11" s="141"/>
      <c r="E11" s="141" t="s">
        <v>149</v>
      </c>
      <c r="F11" s="141" t="s">
        <v>149</v>
      </c>
      <c r="G11" s="141" t="s">
        <v>149</v>
      </c>
      <c r="H11" s="141" t="s">
        <v>149</v>
      </c>
      <c r="I11" s="141" t="s">
        <v>149</v>
      </c>
      <c r="J11" s="141" t="s">
        <v>149</v>
      </c>
      <c r="K11" s="141" t="s">
        <v>149</v>
      </c>
      <c r="L11" s="141" t="s">
        <v>149</v>
      </c>
    </row>
    <row r="12" spans="1:12">
      <c r="A12" s="152">
        <v>6</v>
      </c>
      <c r="B12" s="141" t="s">
        <v>218</v>
      </c>
      <c r="C12" s="141"/>
      <c r="D12" s="141"/>
      <c r="E12" s="141" t="s">
        <v>149</v>
      </c>
      <c r="F12" s="141" t="s">
        <v>149</v>
      </c>
      <c r="G12" s="141" t="s">
        <v>149</v>
      </c>
      <c r="H12" s="141" t="s">
        <v>149</v>
      </c>
      <c r="I12" s="141" t="s">
        <v>149</v>
      </c>
      <c r="J12" s="141" t="s">
        <v>149</v>
      </c>
      <c r="K12" s="141" t="s">
        <v>149</v>
      </c>
      <c r="L12" s="141" t="s">
        <v>149</v>
      </c>
    </row>
    <row r="13" spans="1:12">
      <c r="A13" s="152">
        <v>7</v>
      </c>
      <c r="B13" s="139" t="s">
        <v>219</v>
      </c>
      <c r="C13" s="139"/>
      <c r="D13" s="139"/>
      <c r="E13" s="139">
        <v>50</v>
      </c>
      <c r="F13" s="139">
        <v>80</v>
      </c>
      <c r="G13" s="139">
        <v>100</v>
      </c>
      <c r="H13" s="139">
        <v>100</v>
      </c>
      <c r="I13" s="139">
        <v>100</v>
      </c>
      <c r="J13" s="139">
        <v>100</v>
      </c>
      <c r="K13" s="139">
        <v>100</v>
      </c>
      <c r="L13" s="139">
        <v>100</v>
      </c>
    </row>
    <row r="14" spans="1:12">
      <c r="A14" s="152">
        <v>8</v>
      </c>
      <c r="B14" s="141" t="s">
        <v>220</v>
      </c>
      <c r="C14" s="141"/>
      <c r="D14" s="141"/>
      <c r="E14" s="141" t="s">
        <v>149</v>
      </c>
      <c r="F14" s="141" t="s">
        <v>149</v>
      </c>
      <c r="G14" s="141" t="s">
        <v>149</v>
      </c>
      <c r="H14" s="141" t="s">
        <v>149</v>
      </c>
      <c r="I14" s="141" t="s">
        <v>149</v>
      </c>
      <c r="J14" s="141" t="s">
        <v>149</v>
      </c>
      <c r="K14" s="141" t="s">
        <v>149</v>
      </c>
      <c r="L14" s="141" t="s">
        <v>149</v>
      </c>
    </row>
    <row r="15" spans="1:12">
      <c r="A15" s="152">
        <v>9</v>
      </c>
      <c r="B15" s="141" t="s">
        <v>221</v>
      </c>
      <c r="C15" s="141"/>
      <c r="D15" s="141"/>
      <c r="E15" s="141"/>
      <c r="F15" s="141"/>
      <c r="G15" s="141" t="s">
        <v>149</v>
      </c>
      <c r="H15" s="141" t="s">
        <v>149</v>
      </c>
      <c r="I15" s="141" t="s">
        <v>149</v>
      </c>
      <c r="J15" s="141" t="s">
        <v>149</v>
      </c>
      <c r="K15" s="141" t="s">
        <v>149</v>
      </c>
      <c r="L15" s="141" t="s">
        <v>149</v>
      </c>
    </row>
    <row r="16" spans="1:12">
      <c r="A16" s="152">
        <v>10</v>
      </c>
      <c r="B16" s="139" t="s">
        <v>222</v>
      </c>
      <c r="C16" s="139"/>
      <c r="D16" s="139"/>
      <c r="E16" s="139">
        <v>98</v>
      </c>
      <c r="F16" s="139">
        <v>98</v>
      </c>
      <c r="G16" s="139">
        <v>100</v>
      </c>
      <c r="H16" s="139">
        <v>100</v>
      </c>
      <c r="I16" s="139">
        <v>100</v>
      </c>
      <c r="J16" s="139">
        <v>100</v>
      </c>
      <c r="K16" s="139">
        <v>100</v>
      </c>
      <c r="L16" s="139">
        <v>100</v>
      </c>
    </row>
    <row r="17" spans="1:12">
      <c r="A17" s="152">
        <v>11</v>
      </c>
      <c r="B17" s="139" t="s">
        <v>223</v>
      </c>
      <c r="C17" s="139"/>
      <c r="D17" s="139"/>
      <c r="E17" s="139">
        <v>60</v>
      </c>
      <c r="F17" s="139">
        <v>80</v>
      </c>
      <c r="G17" s="139">
        <v>100</v>
      </c>
      <c r="H17" s="139">
        <v>100</v>
      </c>
      <c r="I17" s="139">
        <v>100</v>
      </c>
      <c r="J17" s="139">
        <v>100</v>
      </c>
      <c r="K17" s="139">
        <v>100</v>
      </c>
      <c r="L17" s="139">
        <v>100</v>
      </c>
    </row>
    <row r="18" spans="1:12">
      <c r="A18" s="152">
        <v>12</v>
      </c>
      <c r="B18" s="139" t="s">
        <v>224</v>
      </c>
      <c r="C18" s="139"/>
      <c r="D18" s="139"/>
      <c r="E18" s="139">
        <v>50</v>
      </c>
      <c r="F18" s="139">
        <v>100</v>
      </c>
      <c r="G18" s="139">
        <v>100</v>
      </c>
      <c r="H18" s="139">
        <v>100</v>
      </c>
      <c r="I18" s="139">
        <v>100</v>
      </c>
      <c r="J18" s="139">
        <v>100</v>
      </c>
      <c r="K18" s="139">
        <v>100</v>
      </c>
      <c r="L18" s="139">
        <v>100</v>
      </c>
    </row>
    <row r="19" spans="1:12">
      <c r="A19" s="152">
        <v>13</v>
      </c>
      <c r="B19" s="141" t="s">
        <v>225</v>
      </c>
      <c r="C19" s="141"/>
      <c r="D19" s="141"/>
      <c r="E19" s="141" t="s">
        <v>149</v>
      </c>
      <c r="F19" s="141" t="s">
        <v>149</v>
      </c>
      <c r="G19" s="141" t="s">
        <v>149</v>
      </c>
      <c r="H19" s="141" t="s">
        <v>149</v>
      </c>
      <c r="I19" s="141" t="s">
        <v>149</v>
      </c>
      <c r="J19" s="141" t="s">
        <v>149</v>
      </c>
      <c r="K19" s="141" t="s">
        <v>149</v>
      </c>
      <c r="L19" s="141" t="s">
        <v>149</v>
      </c>
    </row>
    <row r="20" spans="1:12">
      <c r="A20" s="152">
        <v>14</v>
      </c>
      <c r="B20" s="139" t="s">
        <v>125</v>
      </c>
      <c r="C20" s="139"/>
      <c r="D20" s="139"/>
      <c r="E20" s="139">
        <v>50</v>
      </c>
      <c r="F20" s="139">
        <v>100</v>
      </c>
      <c r="G20" s="139">
        <v>100</v>
      </c>
      <c r="H20" s="139">
        <v>100</v>
      </c>
      <c r="I20" s="139">
        <v>100</v>
      </c>
      <c r="J20" s="139">
        <v>100</v>
      </c>
      <c r="K20" s="139">
        <v>100</v>
      </c>
      <c r="L20" s="139">
        <v>100</v>
      </c>
    </row>
    <row r="21" spans="1:12">
      <c r="A21" s="152">
        <v>15</v>
      </c>
      <c r="B21" s="141" t="s">
        <v>226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>
      <c r="A22" s="152">
        <v>16</v>
      </c>
      <c r="B22" s="139" t="s">
        <v>227</v>
      </c>
      <c r="C22" s="139"/>
      <c r="D22" s="139"/>
      <c r="E22" s="139" t="s">
        <v>149</v>
      </c>
      <c r="F22" s="139" t="s">
        <v>149</v>
      </c>
      <c r="G22" s="139">
        <v>100</v>
      </c>
      <c r="H22" s="139">
        <v>100</v>
      </c>
      <c r="I22" s="139">
        <v>100</v>
      </c>
      <c r="J22" s="139">
        <v>100</v>
      </c>
      <c r="K22" s="139">
        <v>100</v>
      </c>
      <c r="L22" s="139">
        <v>100</v>
      </c>
    </row>
    <row r="23" spans="1:12">
      <c r="A23" s="152">
        <v>17</v>
      </c>
      <c r="B23" s="139" t="s">
        <v>228</v>
      </c>
      <c r="C23" s="139"/>
      <c r="D23" s="139"/>
      <c r="E23" s="139">
        <v>40</v>
      </c>
      <c r="F23" s="139">
        <v>80</v>
      </c>
      <c r="G23" s="139">
        <v>100</v>
      </c>
      <c r="H23" s="139">
        <v>100</v>
      </c>
      <c r="I23" s="139">
        <v>100</v>
      </c>
      <c r="J23" s="139">
        <v>100</v>
      </c>
      <c r="K23" s="139">
        <v>100</v>
      </c>
      <c r="L23" s="139">
        <v>100</v>
      </c>
    </row>
    <row r="24" spans="1:12">
      <c r="A24" s="152">
        <v>18</v>
      </c>
      <c r="B24" s="139" t="s">
        <v>127</v>
      </c>
      <c r="C24" s="139"/>
      <c r="D24" s="139"/>
      <c r="E24" s="139">
        <v>40</v>
      </c>
      <c r="F24" s="139">
        <v>80</v>
      </c>
      <c r="G24" s="139">
        <v>100</v>
      </c>
      <c r="H24" s="139">
        <v>100</v>
      </c>
      <c r="I24" s="139">
        <v>100</v>
      </c>
      <c r="J24" s="139">
        <v>100</v>
      </c>
      <c r="K24" s="139">
        <v>100</v>
      </c>
      <c r="L24" s="139">
        <v>100</v>
      </c>
    </row>
    <row r="25" spans="1:12">
      <c r="A25" s="152">
        <v>19</v>
      </c>
      <c r="B25" s="139" t="s">
        <v>229</v>
      </c>
      <c r="C25" s="139"/>
      <c r="D25" s="139"/>
      <c r="E25" s="139">
        <v>40</v>
      </c>
      <c r="F25" s="139">
        <v>80</v>
      </c>
      <c r="G25" s="139">
        <v>100</v>
      </c>
      <c r="H25" s="139">
        <v>100</v>
      </c>
      <c r="I25" s="139">
        <v>100</v>
      </c>
      <c r="J25" s="139">
        <v>100</v>
      </c>
      <c r="K25" s="139">
        <v>100</v>
      </c>
      <c r="L25" s="139">
        <v>100</v>
      </c>
    </row>
    <row r="26" spans="1:12">
      <c r="A26" s="152">
        <v>20</v>
      </c>
      <c r="B26" s="139" t="s">
        <v>130</v>
      </c>
      <c r="C26" s="139"/>
      <c r="D26" s="139"/>
      <c r="E26" s="139">
        <v>50</v>
      </c>
      <c r="F26" s="139">
        <v>80</v>
      </c>
      <c r="G26" s="139">
        <v>100</v>
      </c>
      <c r="H26" s="139">
        <v>100</v>
      </c>
      <c r="I26" s="139">
        <v>100</v>
      </c>
      <c r="J26" s="139">
        <v>100</v>
      </c>
      <c r="K26" s="139">
        <v>100</v>
      </c>
      <c r="L26" s="139">
        <v>100</v>
      </c>
    </row>
    <row r="27" spans="1:12">
      <c r="A27" s="152">
        <v>21</v>
      </c>
      <c r="B27" s="139" t="s">
        <v>131</v>
      </c>
      <c r="C27" s="139"/>
      <c r="D27" s="139"/>
      <c r="E27" s="139" t="s">
        <v>149</v>
      </c>
      <c r="F27" s="139" t="s">
        <v>149</v>
      </c>
      <c r="G27" s="139">
        <v>100</v>
      </c>
      <c r="H27" s="139">
        <v>100</v>
      </c>
      <c r="I27" s="139">
        <v>100</v>
      </c>
      <c r="J27" s="139">
        <v>100</v>
      </c>
      <c r="K27" s="139">
        <v>100</v>
      </c>
      <c r="L27" s="139">
        <v>100</v>
      </c>
    </row>
    <row r="28" spans="1:12">
      <c r="A28" s="152">
        <v>22</v>
      </c>
      <c r="B28" s="139" t="s">
        <v>132</v>
      </c>
      <c r="C28" s="139"/>
      <c r="D28" s="139"/>
      <c r="E28" s="139">
        <v>40</v>
      </c>
      <c r="F28" s="139">
        <v>75</v>
      </c>
      <c r="G28" s="139">
        <v>100</v>
      </c>
      <c r="H28" s="139">
        <v>100</v>
      </c>
      <c r="I28" s="139">
        <v>100</v>
      </c>
      <c r="J28" s="139">
        <v>100</v>
      </c>
      <c r="K28" s="139">
        <v>100</v>
      </c>
      <c r="L28" s="139">
        <v>100</v>
      </c>
    </row>
    <row r="29" spans="1:12">
      <c r="A29" s="152">
        <v>23</v>
      </c>
      <c r="B29" s="139" t="s">
        <v>133</v>
      </c>
      <c r="C29" s="139"/>
      <c r="D29" s="139"/>
      <c r="E29" s="139">
        <v>50</v>
      </c>
      <c r="F29" s="139">
        <v>95</v>
      </c>
      <c r="G29" s="139">
        <v>100</v>
      </c>
      <c r="H29" s="139">
        <v>100</v>
      </c>
      <c r="I29" s="139">
        <v>100</v>
      </c>
      <c r="J29" s="139">
        <v>100</v>
      </c>
      <c r="K29" s="139">
        <v>100</v>
      </c>
      <c r="L29" s="139">
        <v>100</v>
      </c>
    </row>
    <row r="30" spans="1:12">
      <c r="A30" s="152">
        <v>24</v>
      </c>
      <c r="B30" s="139" t="s">
        <v>139</v>
      </c>
      <c r="C30" s="139"/>
      <c r="D30" s="139"/>
      <c r="E30" s="139">
        <v>40</v>
      </c>
      <c r="F30" s="139">
        <v>80</v>
      </c>
      <c r="G30" s="139">
        <v>100</v>
      </c>
      <c r="H30" s="139">
        <v>100</v>
      </c>
      <c r="I30" s="139">
        <v>100</v>
      </c>
      <c r="J30" s="139">
        <v>100</v>
      </c>
      <c r="K30" s="139">
        <v>100</v>
      </c>
      <c r="L30" s="139">
        <v>100</v>
      </c>
    </row>
    <row r="31" spans="1:12">
      <c r="A31" s="152">
        <v>25</v>
      </c>
      <c r="B31" s="139" t="s">
        <v>126</v>
      </c>
      <c r="C31" s="139"/>
      <c r="D31" s="139"/>
      <c r="E31" s="139">
        <v>40</v>
      </c>
      <c r="F31" s="139">
        <v>80</v>
      </c>
      <c r="G31" s="139">
        <v>100</v>
      </c>
      <c r="H31" s="139">
        <v>100</v>
      </c>
      <c r="I31" s="139">
        <v>100</v>
      </c>
      <c r="J31" s="139">
        <v>100</v>
      </c>
      <c r="K31" s="139">
        <v>100</v>
      </c>
      <c r="L31" s="139">
        <v>100</v>
      </c>
    </row>
    <row r="32" spans="1:12">
      <c r="A32" s="152">
        <v>26</v>
      </c>
      <c r="B32" s="139" t="s">
        <v>138</v>
      </c>
      <c r="C32" s="139"/>
      <c r="D32" s="139"/>
      <c r="E32" s="139">
        <v>40</v>
      </c>
      <c r="F32" s="139">
        <v>80</v>
      </c>
      <c r="G32" s="139">
        <v>100</v>
      </c>
      <c r="H32" s="139">
        <v>100</v>
      </c>
      <c r="I32" s="139">
        <v>100</v>
      </c>
      <c r="J32" s="139">
        <v>100</v>
      </c>
      <c r="K32" s="139">
        <v>100</v>
      </c>
      <c r="L32" s="139">
        <v>100</v>
      </c>
    </row>
    <row r="33" spans="1:12">
      <c r="A33" s="152">
        <v>27</v>
      </c>
      <c r="B33" s="141" t="s">
        <v>230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>
      <c r="A34" s="152">
        <v>28</v>
      </c>
      <c r="B34" s="139" t="s">
        <v>231</v>
      </c>
      <c r="C34" s="139"/>
      <c r="D34" s="139"/>
      <c r="E34" s="139">
        <v>50</v>
      </c>
      <c r="F34" s="139">
        <v>100</v>
      </c>
      <c r="G34" s="139">
        <v>100</v>
      </c>
      <c r="H34" s="139">
        <v>100</v>
      </c>
      <c r="I34" s="139">
        <v>100</v>
      </c>
      <c r="J34" s="139">
        <v>100</v>
      </c>
      <c r="K34" s="139">
        <v>100</v>
      </c>
      <c r="L34" s="139">
        <v>100</v>
      </c>
    </row>
    <row r="35" spans="1:12">
      <c r="A35" s="152">
        <v>29</v>
      </c>
      <c r="B35" s="139" t="s">
        <v>232</v>
      </c>
      <c r="C35" s="139"/>
      <c r="D35" s="139"/>
      <c r="E35" s="139">
        <v>40</v>
      </c>
      <c r="F35" s="139">
        <v>80</v>
      </c>
      <c r="G35" s="139">
        <v>100</v>
      </c>
      <c r="H35" s="139">
        <v>100</v>
      </c>
      <c r="I35" s="139">
        <v>100</v>
      </c>
      <c r="J35" s="139">
        <v>100</v>
      </c>
      <c r="K35" s="139">
        <v>100</v>
      </c>
      <c r="L35" s="139">
        <v>100</v>
      </c>
    </row>
    <row r="36" spans="1:12">
      <c r="A36" s="152">
        <v>30</v>
      </c>
      <c r="B36" s="141" t="s">
        <v>233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>
      <c r="A37" s="152">
        <v>31</v>
      </c>
      <c r="B37" s="141" t="s">
        <v>234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>
      <c r="A38" s="152">
        <v>32</v>
      </c>
      <c r="B38" s="139" t="s">
        <v>235</v>
      </c>
      <c r="C38" s="139"/>
      <c r="D38" s="139"/>
      <c r="E38" s="139">
        <v>40</v>
      </c>
      <c r="F38" s="139">
        <v>80</v>
      </c>
      <c r="G38" s="139">
        <v>100</v>
      </c>
      <c r="H38" s="139">
        <v>100</v>
      </c>
      <c r="I38" s="139">
        <v>100</v>
      </c>
      <c r="J38" s="139">
        <v>100</v>
      </c>
      <c r="K38" s="139">
        <v>100</v>
      </c>
      <c r="L38" s="139">
        <v>100</v>
      </c>
    </row>
    <row r="39" spans="1:12">
      <c r="A39" s="152">
        <v>33</v>
      </c>
      <c r="B39" s="139" t="s">
        <v>236</v>
      </c>
      <c r="C39" s="139"/>
      <c r="D39" s="139"/>
      <c r="E39" s="139">
        <v>40</v>
      </c>
      <c r="F39" s="139">
        <v>80</v>
      </c>
      <c r="G39" s="139">
        <v>100</v>
      </c>
      <c r="H39" s="139">
        <v>100</v>
      </c>
      <c r="I39" s="139">
        <v>100</v>
      </c>
      <c r="J39" s="139">
        <v>100</v>
      </c>
      <c r="K39" s="139">
        <v>100</v>
      </c>
      <c r="L39" s="139">
        <v>100</v>
      </c>
    </row>
    <row r="40" spans="1:12">
      <c r="A40" s="152">
        <v>34</v>
      </c>
      <c r="B40" s="139" t="s">
        <v>237</v>
      </c>
      <c r="C40" s="139"/>
      <c r="D40" s="139"/>
      <c r="E40" s="139">
        <v>50</v>
      </c>
      <c r="F40" s="139">
        <v>100</v>
      </c>
      <c r="G40" s="139">
        <v>100</v>
      </c>
      <c r="H40" s="139">
        <v>100</v>
      </c>
      <c r="I40" s="139">
        <v>100</v>
      </c>
      <c r="J40" s="139">
        <v>100</v>
      </c>
      <c r="K40" s="139">
        <v>100</v>
      </c>
      <c r="L40" s="139">
        <v>100</v>
      </c>
    </row>
    <row r="41" spans="1:12">
      <c r="A41" s="152">
        <v>35</v>
      </c>
      <c r="B41" s="139" t="s">
        <v>238</v>
      </c>
      <c r="C41" s="139"/>
      <c r="D41" s="139"/>
      <c r="E41" s="139">
        <v>50</v>
      </c>
      <c r="F41" s="139">
        <v>100</v>
      </c>
      <c r="G41" s="139">
        <v>100</v>
      </c>
      <c r="H41" s="139">
        <v>100</v>
      </c>
      <c r="I41" s="139">
        <v>100</v>
      </c>
      <c r="J41" s="139">
        <v>100</v>
      </c>
      <c r="K41" s="139">
        <v>100</v>
      </c>
      <c r="L41" s="139">
        <v>100</v>
      </c>
    </row>
    <row r="42" spans="1:12">
      <c r="A42" s="152">
        <v>36</v>
      </c>
      <c r="B42" s="141" t="s">
        <v>239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>
      <c r="A43" s="152">
        <v>37</v>
      </c>
      <c r="B43" s="139" t="s">
        <v>140</v>
      </c>
      <c r="C43" s="139"/>
      <c r="D43" s="139"/>
      <c r="E43" s="139">
        <v>40</v>
      </c>
      <c r="F43" s="139">
        <v>80</v>
      </c>
      <c r="G43" s="139">
        <v>100</v>
      </c>
      <c r="H43" s="139">
        <v>100</v>
      </c>
      <c r="I43" s="139">
        <v>100</v>
      </c>
      <c r="J43" s="139">
        <v>100</v>
      </c>
      <c r="K43" s="139">
        <v>100</v>
      </c>
      <c r="L43" s="139">
        <v>100</v>
      </c>
    </row>
    <row r="44" spans="1:12">
      <c r="A44" s="152">
        <v>38</v>
      </c>
      <c r="B44" s="153" t="s">
        <v>141</v>
      </c>
      <c r="C44" s="139"/>
      <c r="D44" s="139"/>
      <c r="E44" s="139">
        <v>40</v>
      </c>
      <c r="F44" s="139">
        <v>80</v>
      </c>
      <c r="G44" s="139">
        <v>100</v>
      </c>
      <c r="H44" s="139">
        <v>100</v>
      </c>
      <c r="I44" s="139">
        <v>100</v>
      </c>
      <c r="J44" s="139">
        <v>100</v>
      </c>
      <c r="K44" s="139">
        <v>100</v>
      </c>
      <c r="L44" s="139">
        <v>100</v>
      </c>
    </row>
    <row r="45" spans="1:12">
      <c r="A45" s="152">
        <v>39</v>
      </c>
      <c r="B45" s="139" t="s">
        <v>124</v>
      </c>
      <c r="C45" s="139"/>
      <c r="D45" s="139"/>
      <c r="E45" s="139">
        <v>50</v>
      </c>
      <c r="F45" s="139">
        <v>100</v>
      </c>
      <c r="G45" s="139">
        <v>100</v>
      </c>
      <c r="H45" s="139">
        <v>100</v>
      </c>
      <c r="I45" s="139">
        <v>100</v>
      </c>
      <c r="J45" s="139">
        <v>100</v>
      </c>
      <c r="K45" s="139">
        <v>100</v>
      </c>
      <c r="L45" s="139">
        <v>100</v>
      </c>
    </row>
    <row r="46" spans="1:12">
      <c r="A46" s="152">
        <v>40</v>
      </c>
      <c r="B46" s="139" t="s">
        <v>129</v>
      </c>
      <c r="C46" s="139"/>
      <c r="D46" s="139"/>
      <c r="E46" s="139">
        <v>40</v>
      </c>
      <c r="F46" s="139">
        <v>80</v>
      </c>
      <c r="G46" s="139">
        <v>100</v>
      </c>
      <c r="H46" s="139">
        <v>100</v>
      </c>
      <c r="I46" s="139">
        <v>100</v>
      </c>
      <c r="J46" s="139">
        <v>100</v>
      </c>
      <c r="K46" s="139">
        <v>100</v>
      </c>
      <c r="L46" s="139">
        <v>100</v>
      </c>
    </row>
    <row r="47" spans="1:12">
      <c r="A47" s="152">
        <v>41</v>
      </c>
      <c r="B47" s="139" t="s">
        <v>134</v>
      </c>
      <c r="C47" s="139"/>
      <c r="D47" s="139"/>
      <c r="E47" s="139">
        <v>40</v>
      </c>
      <c r="F47" s="139">
        <v>80</v>
      </c>
      <c r="G47" s="139">
        <v>100</v>
      </c>
      <c r="H47" s="139">
        <v>100</v>
      </c>
      <c r="I47" s="139">
        <v>100</v>
      </c>
      <c r="J47" s="139">
        <v>100</v>
      </c>
      <c r="K47" s="139">
        <v>100</v>
      </c>
      <c r="L47" s="139">
        <v>100</v>
      </c>
    </row>
    <row r="48" spans="1:12">
      <c r="A48" s="152">
        <v>42</v>
      </c>
      <c r="B48" s="139" t="s">
        <v>135</v>
      </c>
      <c r="C48" s="139"/>
      <c r="D48" s="139"/>
      <c r="E48" s="139">
        <v>40</v>
      </c>
      <c r="F48" s="139">
        <v>80</v>
      </c>
      <c r="G48" s="139">
        <v>100</v>
      </c>
      <c r="H48" s="139">
        <v>100</v>
      </c>
      <c r="I48" s="139">
        <v>100</v>
      </c>
      <c r="J48" s="139">
        <v>100</v>
      </c>
      <c r="K48" s="139">
        <v>100</v>
      </c>
      <c r="L48" s="139">
        <v>100</v>
      </c>
    </row>
    <row r="49" spans="1:12">
      <c r="A49" s="152">
        <v>43</v>
      </c>
      <c r="B49" s="139" t="s">
        <v>136</v>
      </c>
      <c r="C49" s="139"/>
      <c r="D49" s="139"/>
      <c r="E49" s="139">
        <v>50</v>
      </c>
      <c r="F49" s="139">
        <v>100</v>
      </c>
      <c r="G49" s="139">
        <v>100</v>
      </c>
      <c r="H49" s="139">
        <v>100</v>
      </c>
      <c r="I49" s="139">
        <v>100</v>
      </c>
      <c r="J49" s="139">
        <v>100</v>
      </c>
      <c r="K49" s="139">
        <v>100</v>
      </c>
      <c r="L49" s="139">
        <v>100</v>
      </c>
    </row>
    <row r="50" spans="1:12">
      <c r="A50" s="152">
        <v>44</v>
      </c>
      <c r="B50" s="139" t="s">
        <v>137</v>
      </c>
      <c r="C50" s="139"/>
      <c r="D50" s="139"/>
      <c r="E50" s="139"/>
      <c r="F50" s="139">
        <v>80</v>
      </c>
      <c r="G50" s="139">
        <v>100</v>
      </c>
      <c r="H50" s="139">
        <v>100</v>
      </c>
      <c r="I50" s="139">
        <v>100</v>
      </c>
      <c r="J50" s="139">
        <v>100</v>
      </c>
      <c r="K50" s="139">
        <v>100</v>
      </c>
      <c r="L50" s="139">
        <v>100</v>
      </c>
    </row>
    <row r="51" spans="1:12">
      <c r="A51" s="152">
        <v>45</v>
      </c>
      <c r="B51" s="139" t="s">
        <v>142</v>
      </c>
      <c r="C51" s="139"/>
      <c r="D51" s="139"/>
      <c r="E51" s="139">
        <v>43</v>
      </c>
      <c r="F51" s="139">
        <v>80</v>
      </c>
      <c r="G51" s="139">
        <v>100</v>
      </c>
      <c r="H51" s="139">
        <v>100</v>
      </c>
      <c r="I51" s="139">
        <v>100</v>
      </c>
      <c r="J51" s="139">
        <v>100</v>
      </c>
      <c r="K51" s="139">
        <v>100</v>
      </c>
      <c r="L51" s="139">
        <v>100</v>
      </c>
    </row>
    <row r="52" spans="1:12">
      <c r="A52" s="152">
        <v>46</v>
      </c>
      <c r="B52" s="139" t="s">
        <v>240</v>
      </c>
      <c r="C52" s="139"/>
      <c r="D52" s="139"/>
      <c r="E52" s="139"/>
      <c r="F52" s="139">
        <v>80</v>
      </c>
      <c r="G52" s="139">
        <v>100</v>
      </c>
      <c r="H52" s="139">
        <v>100</v>
      </c>
      <c r="I52" s="139">
        <v>100</v>
      </c>
      <c r="J52" s="139">
        <v>100</v>
      </c>
      <c r="K52" s="139">
        <v>100</v>
      </c>
      <c r="L52" s="139">
        <v>100</v>
      </c>
    </row>
    <row r="53" spans="1:12">
      <c r="A53" s="152">
        <v>47</v>
      </c>
      <c r="B53" s="139" t="s">
        <v>241</v>
      </c>
      <c r="C53" s="139"/>
      <c r="D53" s="139"/>
      <c r="E53" s="139">
        <v>90</v>
      </c>
      <c r="F53" s="139">
        <v>90</v>
      </c>
      <c r="G53" s="139">
        <v>100</v>
      </c>
      <c r="H53" s="139">
        <v>100</v>
      </c>
      <c r="I53" s="139">
        <v>100</v>
      </c>
      <c r="J53" s="139">
        <v>100</v>
      </c>
      <c r="K53" s="139">
        <v>100</v>
      </c>
      <c r="L53" s="139">
        <v>100</v>
      </c>
    </row>
    <row r="54" spans="1:12">
      <c r="A54" s="152">
        <v>48</v>
      </c>
      <c r="B54" s="139" t="s">
        <v>242</v>
      </c>
      <c r="C54" s="139"/>
      <c r="D54" s="139"/>
      <c r="E54" s="139">
        <v>80</v>
      </c>
      <c r="F54" s="139">
        <v>100</v>
      </c>
      <c r="G54" s="139">
        <v>100</v>
      </c>
      <c r="H54" s="139">
        <v>100</v>
      </c>
      <c r="I54" s="139">
        <v>100</v>
      </c>
      <c r="J54" s="139">
        <v>100</v>
      </c>
      <c r="K54" s="139">
        <v>100</v>
      </c>
      <c r="L54" s="139">
        <v>100</v>
      </c>
    </row>
    <row r="55" spans="1:12">
      <c r="A55" s="152">
        <v>49</v>
      </c>
      <c r="B55" s="141" t="s">
        <v>243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>
      <c r="A56" s="152">
        <v>50</v>
      </c>
      <c r="B56" s="139" t="s">
        <v>244</v>
      </c>
      <c r="C56" s="139"/>
      <c r="D56" s="139"/>
      <c r="E56" s="139">
        <v>100</v>
      </c>
      <c r="F56" s="139">
        <v>100</v>
      </c>
      <c r="G56" s="139">
        <v>100</v>
      </c>
      <c r="H56" s="139">
        <v>100</v>
      </c>
      <c r="I56" s="139">
        <v>100</v>
      </c>
      <c r="J56" s="139">
        <v>100</v>
      </c>
      <c r="K56" s="139">
        <v>100</v>
      </c>
      <c r="L56" s="139">
        <v>100</v>
      </c>
    </row>
    <row r="57" spans="1:12">
      <c r="A57" s="152">
        <v>51</v>
      </c>
      <c r="B57" s="139" t="s">
        <v>245</v>
      </c>
      <c r="C57" s="139"/>
      <c r="D57" s="139"/>
      <c r="E57" s="139"/>
      <c r="F57" s="139">
        <v>80</v>
      </c>
      <c r="G57" s="139">
        <v>100</v>
      </c>
      <c r="H57" s="139">
        <v>100</v>
      </c>
      <c r="I57" s="139">
        <v>100</v>
      </c>
      <c r="J57" s="139">
        <v>100</v>
      </c>
      <c r="K57" s="139">
        <v>100</v>
      </c>
      <c r="L57" s="139">
        <v>100</v>
      </c>
    </row>
    <row r="58" spans="1:12">
      <c r="A58" s="152">
        <v>52</v>
      </c>
      <c r="B58" s="139" t="s">
        <v>246</v>
      </c>
      <c r="C58" s="139"/>
      <c r="D58" s="139"/>
      <c r="E58" s="139"/>
      <c r="F58" s="139"/>
      <c r="G58" s="139">
        <v>100</v>
      </c>
      <c r="H58" s="139">
        <v>100</v>
      </c>
      <c r="I58" s="139">
        <v>100</v>
      </c>
      <c r="J58" s="139">
        <v>100</v>
      </c>
      <c r="K58" s="139">
        <v>100</v>
      </c>
      <c r="L58" s="139">
        <v>100</v>
      </c>
    </row>
    <row r="59" spans="1:12">
      <c r="A59" s="152">
        <v>53</v>
      </c>
      <c r="B59" s="145" t="s">
        <v>247</v>
      </c>
      <c r="C59" s="139"/>
      <c r="D59" s="139"/>
      <c r="E59" s="139">
        <v>0</v>
      </c>
      <c r="F59" s="139">
        <v>80</v>
      </c>
      <c r="G59" s="139">
        <v>100</v>
      </c>
      <c r="H59" s="139">
        <v>100</v>
      </c>
      <c r="I59" s="139">
        <v>100</v>
      </c>
      <c r="J59" s="139">
        <v>100</v>
      </c>
      <c r="K59" s="139">
        <v>100</v>
      </c>
      <c r="L59" s="139">
        <v>100</v>
      </c>
    </row>
    <row r="60" spans="1:12">
      <c r="A60" s="152">
        <v>54</v>
      </c>
      <c r="B60" s="154" t="s">
        <v>248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>
      <c r="A61" s="152">
        <v>55</v>
      </c>
      <c r="B61" s="145" t="s">
        <v>249</v>
      </c>
      <c r="C61" s="139"/>
      <c r="D61" s="139"/>
      <c r="E61" s="139">
        <v>15</v>
      </c>
      <c r="F61" s="139">
        <v>80</v>
      </c>
      <c r="G61" s="139">
        <v>100</v>
      </c>
      <c r="H61" s="139">
        <v>100</v>
      </c>
      <c r="I61" s="139">
        <v>100</v>
      </c>
      <c r="J61" s="139">
        <v>100</v>
      </c>
      <c r="K61" s="139">
        <v>100</v>
      </c>
      <c r="L61" s="139">
        <v>100</v>
      </c>
    </row>
    <row r="62" spans="1:12">
      <c r="A62" s="152">
        <v>56</v>
      </c>
      <c r="B62" s="154" t="s">
        <v>250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>
      <c r="A63" s="152">
        <v>57</v>
      </c>
      <c r="B63" s="154" t="s">
        <v>251</v>
      </c>
      <c r="C63" s="141"/>
      <c r="D63" s="141"/>
      <c r="E63" s="141">
        <v>0</v>
      </c>
      <c r="F63" s="141">
        <v>0</v>
      </c>
      <c r="G63" s="141"/>
      <c r="H63" s="141"/>
      <c r="I63" s="141"/>
      <c r="J63" s="141"/>
      <c r="K63" s="141"/>
      <c r="L63" s="141"/>
    </row>
    <row r="64" spans="1:12">
      <c r="A64" s="152">
        <v>58</v>
      </c>
      <c r="B64" s="154" t="s">
        <v>252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>
      <c r="A65" s="152">
        <v>59</v>
      </c>
      <c r="B65" s="145" t="s">
        <v>253</v>
      </c>
      <c r="C65" s="139" t="s">
        <v>149</v>
      </c>
      <c r="D65" s="139" t="s">
        <v>149</v>
      </c>
      <c r="E65" s="139" t="s">
        <v>149</v>
      </c>
      <c r="F65" s="139">
        <v>80</v>
      </c>
      <c r="G65" s="139">
        <v>100</v>
      </c>
      <c r="H65" s="139">
        <v>100</v>
      </c>
      <c r="I65" s="139">
        <v>100</v>
      </c>
      <c r="J65" s="139">
        <v>100</v>
      </c>
      <c r="K65" s="139">
        <v>100</v>
      </c>
      <c r="L65" s="139">
        <v>100</v>
      </c>
    </row>
    <row r="67" spans="1:12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>
      <c r="B70" s="155" t="s">
        <v>254</v>
      </c>
      <c r="C70" s="137"/>
      <c r="D70" s="137"/>
      <c r="E70" s="643">
        <f t="shared" ref="E70:L70" si="0">AVERAGE(E7:E65)</f>
        <v>45.55263157894737</v>
      </c>
      <c r="F70" s="643">
        <f t="shared" si="0"/>
        <v>83.88095238095238</v>
      </c>
      <c r="G70" s="156">
        <f t="shared" si="0"/>
        <v>100</v>
      </c>
      <c r="H70" s="156">
        <f t="shared" si="0"/>
        <v>100</v>
      </c>
      <c r="I70" s="156">
        <f t="shared" si="0"/>
        <v>100</v>
      </c>
      <c r="J70" s="156">
        <f t="shared" si="0"/>
        <v>100</v>
      </c>
      <c r="K70" s="156">
        <f t="shared" si="0"/>
        <v>100</v>
      </c>
      <c r="L70" s="156">
        <f t="shared" si="0"/>
        <v>100</v>
      </c>
    </row>
    <row r="71" spans="1:12">
      <c r="B71" s="155" t="s">
        <v>255</v>
      </c>
      <c r="C71" s="137"/>
      <c r="D71" s="137"/>
      <c r="E71" s="151">
        <v>15</v>
      </c>
      <c r="F71" s="151">
        <v>80</v>
      </c>
      <c r="G71" s="151">
        <v>100</v>
      </c>
      <c r="H71" s="151">
        <v>100</v>
      </c>
      <c r="I71" s="151">
        <v>100</v>
      </c>
      <c r="J71" s="151">
        <v>100</v>
      </c>
      <c r="K71" s="151">
        <v>100</v>
      </c>
      <c r="L71" s="151">
        <v>100</v>
      </c>
    </row>
  </sheetData>
  <mergeCells count="2">
    <mergeCell ref="A1:L1"/>
    <mergeCell ref="A2:L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>
      <pane xSplit="2" ySplit="6" topLeftCell="C52" activePane="bottomRight" state="frozen"/>
      <selection activeCell="S34" sqref="S34"/>
      <selection pane="topRight" activeCell="S34" sqref="S34"/>
      <selection pane="bottomLeft" activeCell="S34" sqref="S34"/>
      <selection pane="bottomRight" activeCell="K86" sqref="K86"/>
    </sheetView>
  </sheetViews>
  <sheetFormatPr defaultColWidth="9.140625" defaultRowHeight="15"/>
  <cols>
    <col min="1" max="1" width="4.5703125" style="136" customWidth="1"/>
    <col min="2" max="2" width="30.85546875" style="136" customWidth="1"/>
    <col min="3" max="16384" width="9.140625" style="136"/>
  </cols>
  <sheetData>
    <row r="1" spans="1:13" ht="15.75">
      <c r="A1" s="890" t="s">
        <v>426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</row>
    <row r="2" spans="1:13" ht="15" customHeight="1">
      <c r="A2" s="891" t="s">
        <v>429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478"/>
    </row>
    <row r="3" spans="1:13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478"/>
    </row>
    <row r="4" spans="1:13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478"/>
    </row>
    <row r="5" spans="1:13">
      <c r="A5" s="892"/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478"/>
    </row>
    <row r="6" spans="1:13">
      <c r="A6" s="137"/>
      <c r="B6" s="137" t="s">
        <v>120</v>
      </c>
      <c r="C6" s="137">
        <v>2011</v>
      </c>
      <c r="D6" s="137">
        <v>2012</v>
      </c>
      <c r="E6" s="137">
        <v>2013</v>
      </c>
      <c r="F6" s="137">
        <v>2014</v>
      </c>
      <c r="G6" s="137">
        <v>2015</v>
      </c>
      <c r="H6" s="137">
        <v>2016</v>
      </c>
      <c r="I6" s="137">
        <v>2017</v>
      </c>
      <c r="J6" s="137">
        <v>2018</v>
      </c>
      <c r="K6" s="137">
        <v>2019</v>
      </c>
      <c r="L6" s="137">
        <v>2020</v>
      </c>
    </row>
    <row r="7" spans="1:13">
      <c r="A7" s="137">
        <v>1</v>
      </c>
      <c r="B7" s="139" t="s">
        <v>215</v>
      </c>
      <c r="C7" s="139"/>
      <c r="D7" s="139"/>
      <c r="E7" s="139">
        <v>20</v>
      </c>
      <c r="F7" s="139">
        <v>40</v>
      </c>
      <c r="G7" s="139">
        <v>40</v>
      </c>
      <c r="H7" s="139">
        <v>40</v>
      </c>
      <c r="I7" s="139">
        <v>40</v>
      </c>
      <c r="J7" s="139">
        <v>40</v>
      </c>
      <c r="K7" s="139">
        <v>40</v>
      </c>
      <c r="L7" s="139">
        <v>40</v>
      </c>
    </row>
    <row r="8" spans="1:13">
      <c r="A8" s="137">
        <v>2</v>
      </c>
      <c r="B8" s="139" t="s">
        <v>122</v>
      </c>
      <c r="C8" s="139"/>
      <c r="D8" s="139"/>
      <c r="E8" s="139">
        <v>20</v>
      </c>
      <c r="F8" s="139">
        <v>40</v>
      </c>
      <c r="G8" s="139">
        <v>40</v>
      </c>
      <c r="H8" s="139">
        <v>40</v>
      </c>
      <c r="I8" s="139">
        <v>40</v>
      </c>
      <c r="J8" s="139">
        <v>40</v>
      </c>
      <c r="K8" s="139">
        <v>40</v>
      </c>
      <c r="L8" s="139">
        <v>40</v>
      </c>
    </row>
    <row r="9" spans="1:13">
      <c r="A9" s="137">
        <v>3</v>
      </c>
      <c r="B9" s="139" t="s">
        <v>123</v>
      </c>
      <c r="C9" s="139"/>
      <c r="D9" s="139"/>
      <c r="E9" s="139">
        <v>20</v>
      </c>
      <c r="F9" s="139">
        <v>40</v>
      </c>
      <c r="G9" s="139">
        <v>40</v>
      </c>
      <c r="H9" s="139">
        <v>40</v>
      </c>
      <c r="I9" s="139">
        <v>40</v>
      </c>
      <c r="J9" s="139">
        <v>40</v>
      </c>
      <c r="K9" s="139">
        <v>40</v>
      </c>
      <c r="L9" s="139">
        <v>40</v>
      </c>
    </row>
    <row r="10" spans="1:13">
      <c r="A10" s="137">
        <v>4</v>
      </c>
      <c r="B10" s="139" t="s">
        <v>216</v>
      </c>
      <c r="C10" s="139"/>
      <c r="D10" s="139"/>
      <c r="E10" s="139">
        <v>20</v>
      </c>
      <c r="F10" s="139">
        <v>40</v>
      </c>
      <c r="G10" s="139">
        <v>40</v>
      </c>
      <c r="H10" s="139">
        <v>40</v>
      </c>
      <c r="I10" s="139">
        <v>40</v>
      </c>
      <c r="J10" s="139">
        <v>40</v>
      </c>
      <c r="K10" s="139">
        <v>40</v>
      </c>
      <c r="L10" s="139">
        <v>40</v>
      </c>
    </row>
    <row r="11" spans="1:13">
      <c r="A11" s="137">
        <v>5</v>
      </c>
      <c r="B11" s="141" t="s">
        <v>217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3">
      <c r="A12" s="137">
        <v>6</v>
      </c>
      <c r="B12" s="141" t="s">
        <v>218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3">
      <c r="A13" s="137">
        <v>7</v>
      </c>
      <c r="B13" s="139" t="s">
        <v>219</v>
      </c>
      <c r="C13" s="139"/>
      <c r="D13" s="139"/>
      <c r="E13" s="139">
        <v>20</v>
      </c>
      <c r="F13" s="139">
        <v>40</v>
      </c>
      <c r="G13" s="139">
        <v>40</v>
      </c>
      <c r="H13" s="139">
        <v>40</v>
      </c>
      <c r="I13" s="139">
        <v>40</v>
      </c>
      <c r="J13" s="139">
        <v>40</v>
      </c>
      <c r="K13" s="139">
        <v>40</v>
      </c>
      <c r="L13" s="139">
        <v>40</v>
      </c>
    </row>
    <row r="14" spans="1:13">
      <c r="A14" s="137">
        <v>8</v>
      </c>
      <c r="B14" s="141" t="s">
        <v>220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3">
      <c r="A15" s="137">
        <v>9</v>
      </c>
      <c r="B15" s="141" t="s">
        <v>221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3">
      <c r="A16" s="137">
        <v>10</v>
      </c>
      <c r="B16" s="139" t="s">
        <v>222</v>
      </c>
      <c r="C16" s="139"/>
      <c r="D16" s="139"/>
      <c r="E16" s="139">
        <v>0</v>
      </c>
      <c r="F16" s="139">
        <v>0</v>
      </c>
      <c r="G16" s="139">
        <v>20</v>
      </c>
      <c r="H16" s="139">
        <v>40</v>
      </c>
      <c r="I16" s="139">
        <v>40</v>
      </c>
      <c r="J16" s="139">
        <v>40</v>
      </c>
      <c r="K16" s="139">
        <v>40</v>
      </c>
      <c r="L16" s="139">
        <v>40</v>
      </c>
    </row>
    <row r="17" spans="1:12">
      <c r="A17" s="137">
        <v>11</v>
      </c>
      <c r="B17" s="139" t="s">
        <v>223</v>
      </c>
      <c r="C17" s="139"/>
      <c r="D17" s="139"/>
      <c r="E17" s="139">
        <v>0</v>
      </c>
      <c r="F17" s="139">
        <v>0</v>
      </c>
      <c r="G17" s="139">
        <v>20</v>
      </c>
      <c r="H17" s="139">
        <v>40</v>
      </c>
      <c r="I17" s="139">
        <v>40</v>
      </c>
      <c r="J17" s="139">
        <v>40</v>
      </c>
      <c r="K17" s="139">
        <v>40</v>
      </c>
      <c r="L17" s="139">
        <v>40</v>
      </c>
    </row>
    <row r="18" spans="1:12">
      <c r="A18" s="137">
        <v>12</v>
      </c>
      <c r="B18" s="139" t="s">
        <v>224</v>
      </c>
      <c r="C18" s="139"/>
      <c r="D18" s="139"/>
      <c r="E18" s="139">
        <v>20</v>
      </c>
      <c r="F18" s="139">
        <v>40</v>
      </c>
      <c r="G18" s="139">
        <v>40</v>
      </c>
      <c r="H18" s="139">
        <v>40</v>
      </c>
      <c r="I18" s="139">
        <v>40</v>
      </c>
      <c r="J18" s="139">
        <v>40</v>
      </c>
      <c r="K18" s="139">
        <v>40</v>
      </c>
      <c r="L18" s="139">
        <v>40</v>
      </c>
    </row>
    <row r="19" spans="1:12">
      <c r="A19" s="137">
        <v>13</v>
      </c>
      <c r="B19" s="141" t="s">
        <v>225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>
      <c r="A20" s="137">
        <v>14</v>
      </c>
      <c r="B20" s="139" t="s">
        <v>125</v>
      </c>
      <c r="C20" s="139"/>
      <c r="D20" s="139"/>
      <c r="E20" s="139">
        <v>20</v>
      </c>
      <c r="F20" s="139">
        <v>40</v>
      </c>
      <c r="G20" s="139">
        <v>40</v>
      </c>
      <c r="H20" s="139">
        <v>40</v>
      </c>
      <c r="I20" s="139">
        <v>40</v>
      </c>
      <c r="J20" s="139">
        <v>40</v>
      </c>
      <c r="K20" s="139">
        <v>40</v>
      </c>
      <c r="L20" s="139">
        <v>40</v>
      </c>
    </row>
    <row r="21" spans="1:12">
      <c r="A21" s="137">
        <v>15</v>
      </c>
      <c r="B21" s="141" t="s">
        <v>226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>
      <c r="A22" s="137">
        <v>16</v>
      </c>
      <c r="B22" s="139" t="s">
        <v>227</v>
      </c>
      <c r="C22" s="139"/>
      <c r="D22" s="139"/>
      <c r="E22" s="139">
        <v>20</v>
      </c>
      <c r="F22" s="139">
        <v>40</v>
      </c>
      <c r="G22" s="139">
        <v>40</v>
      </c>
      <c r="H22" s="139">
        <v>40</v>
      </c>
      <c r="I22" s="139">
        <v>40</v>
      </c>
      <c r="J22" s="139">
        <v>40</v>
      </c>
      <c r="K22" s="139">
        <v>40</v>
      </c>
      <c r="L22" s="139">
        <v>40</v>
      </c>
    </row>
    <row r="23" spans="1:12">
      <c r="A23" s="137">
        <v>17</v>
      </c>
      <c r="B23" s="139" t="s">
        <v>228</v>
      </c>
      <c r="C23" s="139"/>
      <c r="D23" s="139"/>
      <c r="E23" s="139">
        <v>20</v>
      </c>
      <c r="F23" s="139">
        <v>40</v>
      </c>
      <c r="G23" s="139">
        <v>40</v>
      </c>
      <c r="H23" s="139">
        <v>40</v>
      </c>
      <c r="I23" s="139">
        <v>40</v>
      </c>
      <c r="J23" s="139">
        <v>40</v>
      </c>
      <c r="K23" s="139">
        <v>40</v>
      </c>
      <c r="L23" s="139">
        <v>40</v>
      </c>
    </row>
    <row r="24" spans="1:12">
      <c r="A24" s="137">
        <v>18</v>
      </c>
      <c r="B24" s="139" t="s">
        <v>127</v>
      </c>
      <c r="C24" s="139"/>
      <c r="D24" s="139"/>
      <c r="E24" s="139">
        <v>20</v>
      </c>
      <c r="F24" s="139">
        <v>40</v>
      </c>
      <c r="G24" s="139">
        <v>40</v>
      </c>
      <c r="H24" s="139">
        <v>40</v>
      </c>
      <c r="I24" s="139">
        <v>40</v>
      </c>
      <c r="J24" s="139">
        <v>40</v>
      </c>
      <c r="K24" s="139">
        <v>40</v>
      </c>
      <c r="L24" s="139">
        <v>40</v>
      </c>
    </row>
    <row r="25" spans="1:12">
      <c r="A25" s="137">
        <v>19</v>
      </c>
      <c r="B25" s="139" t="s">
        <v>229</v>
      </c>
      <c r="C25" s="139"/>
      <c r="D25" s="139"/>
      <c r="E25" s="139">
        <v>20</v>
      </c>
      <c r="F25" s="139">
        <v>40</v>
      </c>
      <c r="G25" s="139">
        <v>40</v>
      </c>
      <c r="H25" s="139">
        <v>40</v>
      </c>
      <c r="I25" s="139">
        <v>40</v>
      </c>
      <c r="J25" s="139">
        <v>40</v>
      </c>
      <c r="K25" s="139">
        <v>40</v>
      </c>
      <c r="L25" s="139">
        <v>40</v>
      </c>
    </row>
    <row r="26" spans="1:12">
      <c r="A26" s="137">
        <v>20</v>
      </c>
      <c r="B26" s="139" t="s">
        <v>130</v>
      </c>
      <c r="C26" s="139"/>
      <c r="D26" s="139"/>
      <c r="E26" s="139">
        <v>20</v>
      </c>
      <c r="F26" s="139">
        <v>40</v>
      </c>
      <c r="G26" s="139">
        <v>40</v>
      </c>
      <c r="H26" s="139">
        <v>40</v>
      </c>
      <c r="I26" s="139">
        <v>40</v>
      </c>
      <c r="J26" s="139">
        <v>40</v>
      </c>
      <c r="K26" s="139">
        <v>40</v>
      </c>
      <c r="L26" s="139">
        <v>40</v>
      </c>
    </row>
    <row r="27" spans="1:12">
      <c r="A27" s="137">
        <v>21</v>
      </c>
      <c r="B27" s="139" t="s">
        <v>131</v>
      </c>
      <c r="C27" s="139"/>
      <c r="D27" s="139"/>
      <c r="E27" s="139">
        <v>20</v>
      </c>
      <c r="F27" s="139">
        <v>40</v>
      </c>
      <c r="G27" s="139">
        <v>40</v>
      </c>
      <c r="H27" s="139">
        <v>40</v>
      </c>
      <c r="I27" s="139">
        <v>40</v>
      </c>
      <c r="J27" s="139">
        <v>40</v>
      </c>
      <c r="K27" s="139">
        <v>40</v>
      </c>
      <c r="L27" s="139">
        <v>40</v>
      </c>
    </row>
    <row r="28" spans="1:12">
      <c r="A28" s="137">
        <v>22</v>
      </c>
      <c r="B28" s="139" t="s">
        <v>132</v>
      </c>
      <c r="C28" s="139"/>
      <c r="D28" s="139"/>
      <c r="E28" s="139">
        <v>20</v>
      </c>
      <c r="F28" s="139">
        <v>40</v>
      </c>
      <c r="G28" s="139">
        <v>40</v>
      </c>
      <c r="H28" s="139">
        <v>40</v>
      </c>
      <c r="I28" s="139">
        <v>40</v>
      </c>
      <c r="J28" s="139">
        <v>40</v>
      </c>
      <c r="K28" s="139">
        <v>40</v>
      </c>
      <c r="L28" s="139">
        <v>40</v>
      </c>
    </row>
    <row r="29" spans="1:12">
      <c r="A29" s="137">
        <v>23</v>
      </c>
      <c r="B29" s="139" t="s">
        <v>133</v>
      </c>
      <c r="C29" s="139"/>
      <c r="D29" s="139"/>
      <c r="E29" s="139">
        <v>20</v>
      </c>
      <c r="F29" s="139">
        <v>40</v>
      </c>
      <c r="G29" s="139">
        <v>40</v>
      </c>
      <c r="H29" s="139">
        <v>40</v>
      </c>
      <c r="I29" s="139">
        <v>40</v>
      </c>
      <c r="J29" s="139">
        <v>40</v>
      </c>
      <c r="K29" s="139">
        <v>40</v>
      </c>
      <c r="L29" s="139">
        <v>40</v>
      </c>
    </row>
    <row r="30" spans="1:12">
      <c r="A30" s="137">
        <v>24</v>
      </c>
      <c r="B30" s="139" t="s">
        <v>139</v>
      </c>
      <c r="C30" s="139"/>
      <c r="D30" s="139"/>
      <c r="E30" s="139">
        <v>20</v>
      </c>
      <c r="F30" s="139">
        <v>40</v>
      </c>
      <c r="G30" s="139">
        <v>40</v>
      </c>
      <c r="H30" s="139">
        <v>40</v>
      </c>
      <c r="I30" s="139">
        <v>40</v>
      </c>
      <c r="J30" s="139">
        <v>40</v>
      </c>
      <c r="K30" s="139">
        <v>40</v>
      </c>
      <c r="L30" s="139">
        <v>40</v>
      </c>
    </row>
    <row r="31" spans="1:12">
      <c r="A31" s="137">
        <v>25</v>
      </c>
      <c r="B31" s="139" t="s">
        <v>126</v>
      </c>
      <c r="C31" s="139"/>
      <c r="D31" s="139"/>
      <c r="E31" s="139">
        <v>20</v>
      </c>
      <c r="F31" s="139">
        <v>40</v>
      </c>
      <c r="G31" s="139">
        <v>40</v>
      </c>
      <c r="H31" s="139">
        <v>40</v>
      </c>
      <c r="I31" s="139">
        <v>40</v>
      </c>
      <c r="J31" s="139">
        <v>40</v>
      </c>
      <c r="K31" s="139">
        <v>40</v>
      </c>
      <c r="L31" s="139">
        <v>40</v>
      </c>
    </row>
    <row r="32" spans="1:12">
      <c r="A32" s="137">
        <v>26</v>
      </c>
      <c r="B32" s="139" t="s">
        <v>138</v>
      </c>
      <c r="C32" s="139"/>
      <c r="D32" s="139"/>
      <c r="E32" s="139">
        <v>20</v>
      </c>
      <c r="F32" s="139">
        <v>40</v>
      </c>
      <c r="G32" s="139">
        <v>40</v>
      </c>
      <c r="H32" s="139">
        <v>40</v>
      </c>
      <c r="I32" s="139">
        <v>40</v>
      </c>
      <c r="J32" s="139">
        <v>40</v>
      </c>
      <c r="K32" s="139">
        <v>40</v>
      </c>
      <c r="L32" s="139">
        <v>40</v>
      </c>
    </row>
    <row r="33" spans="1:12">
      <c r="A33" s="137">
        <v>27</v>
      </c>
      <c r="B33" s="141" t="s">
        <v>230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>
      <c r="A34" s="137">
        <v>28</v>
      </c>
      <c r="B34" s="139" t="s">
        <v>231</v>
      </c>
      <c r="C34" s="139"/>
      <c r="D34" s="139"/>
      <c r="E34" s="139">
        <v>20</v>
      </c>
      <c r="F34" s="139">
        <v>40</v>
      </c>
      <c r="G34" s="139">
        <v>40</v>
      </c>
      <c r="H34" s="139">
        <v>40</v>
      </c>
      <c r="I34" s="139">
        <v>40</v>
      </c>
      <c r="J34" s="139">
        <v>40</v>
      </c>
      <c r="K34" s="139">
        <v>40</v>
      </c>
      <c r="L34" s="139">
        <v>40</v>
      </c>
    </row>
    <row r="35" spans="1:12">
      <c r="A35" s="137">
        <v>29</v>
      </c>
      <c r="B35" s="139" t="s">
        <v>232</v>
      </c>
      <c r="C35" s="139"/>
      <c r="D35" s="139"/>
      <c r="E35" s="139">
        <v>20</v>
      </c>
      <c r="F35" s="139">
        <v>40</v>
      </c>
      <c r="G35" s="139">
        <v>40</v>
      </c>
      <c r="H35" s="139">
        <v>40</v>
      </c>
      <c r="I35" s="139">
        <v>40</v>
      </c>
      <c r="J35" s="139">
        <v>40</v>
      </c>
      <c r="K35" s="139">
        <v>40</v>
      </c>
      <c r="L35" s="139">
        <v>40</v>
      </c>
    </row>
    <row r="36" spans="1:12">
      <c r="A36" s="137">
        <v>30</v>
      </c>
      <c r="B36" s="141" t="s">
        <v>233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>
      <c r="A37" s="137">
        <v>31</v>
      </c>
      <c r="B37" s="141" t="s">
        <v>234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>
      <c r="A38" s="137">
        <v>32</v>
      </c>
      <c r="B38" s="139" t="s">
        <v>235</v>
      </c>
      <c r="C38" s="139"/>
      <c r="D38" s="139"/>
      <c r="E38" s="139">
        <v>20</v>
      </c>
      <c r="F38" s="139">
        <v>40</v>
      </c>
      <c r="G38" s="139">
        <v>40</v>
      </c>
      <c r="H38" s="139">
        <v>40</v>
      </c>
      <c r="I38" s="139">
        <v>40</v>
      </c>
      <c r="J38" s="139">
        <v>40</v>
      </c>
      <c r="K38" s="139">
        <v>40</v>
      </c>
      <c r="L38" s="139">
        <v>40</v>
      </c>
    </row>
    <row r="39" spans="1:12">
      <c r="A39" s="137">
        <v>33</v>
      </c>
      <c r="B39" s="139" t="s">
        <v>236</v>
      </c>
      <c r="C39" s="139"/>
      <c r="D39" s="139"/>
      <c r="E39" s="139">
        <v>20</v>
      </c>
      <c r="F39" s="139">
        <v>40</v>
      </c>
      <c r="G39" s="139">
        <v>40</v>
      </c>
      <c r="H39" s="139">
        <v>40</v>
      </c>
      <c r="I39" s="139">
        <v>40</v>
      </c>
      <c r="J39" s="139">
        <v>40</v>
      </c>
      <c r="K39" s="139">
        <v>40</v>
      </c>
      <c r="L39" s="139">
        <v>40</v>
      </c>
    </row>
    <row r="40" spans="1:12">
      <c r="A40" s="137">
        <v>34</v>
      </c>
      <c r="B40" s="139" t="s">
        <v>237</v>
      </c>
      <c r="C40" s="139"/>
      <c r="D40" s="139"/>
      <c r="E40" s="139">
        <v>20</v>
      </c>
      <c r="F40" s="139">
        <v>40</v>
      </c>
      <c r="G40" s="139">
        <v>40</v>
      </c>
      <c r="H40" s="139">
        <v>40</v>
      </c>
      <c r="I40" s="139">
        <v>40</v>
      </c>
      <c r="J40" s="139">
        <v>40</v>
      </c>
      <c r="K40" s="139">
        <v>40</v>
      </c>
      <c r="L40" s="139">
        <v>40</v>
      </c>
    </row>
    <row r="41" spans="1:12">
      <c r="A41" s="137">
        <v>35</v>
      </c>
      <c r="B41" s="139" t="s">
        <v>238</v>
      </c>
      <c r="C41" s="139"/>
      <c r="D41" s="139"/>
      <c r="E41" s="139">
        <v>20</v>
      </c>
      <c r="F41" s="139">
        <v>40</v>
      </c>
      <c r="G41" s="139">
        <v>40</v>
      </c>
      <c r="H41" s="139">
        <v>40</v>
      </c>
      <c r="I41" s="139">
        <v>40</v>
      </c>
      <c r="J41" s="139">
        <v>40</v>
      </c>
      <c r="K41" s="139">
        <v>40</v>
      </c>
      <c r="L41" s="139">
        <v>40</v>
      </c>
    </row>
    <row r="42" spans="1:12">
      <c r="A42" s="137">
        <v>36</v>
      </c>
      <c r="B42" s="141" t="s">
        <v>239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>
      <c r="A43" s="137">
        <v>37</v>
      </c>
      <c r="B43" s="139" t="s">
        <v>140</v>
      </c>
      <c r="C43" s="139"/>
      <c r="D43" s="139"/>
      <c r="E43" s="139">
        <v>20</v>
      </c>
      <c r="F43" s="139">
        <v>40</v>
      </c>
      <c r="G43" s="139">
        <v>40</v>
      </c>
      <c r="H43" s="139">
        <v>40</v>
      </c>
      <c r="I43" s="139">
        <v>40</v>
      </c>
      <c r="J43" s="139">
        <v>40</v>
      </c>
      <c r="K43" s="139">
        <v>40</v>
      </c>
      <c r="L43" s="139">
        <v>40</v>
      </c>
    </row>
    <row r="44" spans="1:12">
      <c r="A44" s="137">
        <v>38</v>
      </c>
      <c r="B44" s="153" t="s">
        <v>141</v>
      </c>
      <c r="C44" s="139"/>
      <c r="D44" s="139"/>
      <c r="E44" s="139">
        <v>20</v>
      </c>
      <c r="F44" s="139">
        <v>40</v>
      </c>
      <c r="G44" s="139">
        <v>40</v>
      </c>
      <c r="H44" s="139">
        <v>40</v>
      </c>
      <c r="I44" s="139">
        <v>40</v>
      </c>
      <c r="J44" s="139">
        <v>40</v>
      </c>
      <c r="K44" s="139">
        <v>40</v>
      </c>
      <c r="L44" s="139">
        <v>40</v>
      </c>
    </row>
    <row r="45" spans="1:12">
      <c r="A45" s="137">
        <v>39</v>
      </c>
      <c r="B45" s="139" t="s">
        <v>124</v>
      </c>
      <c r="C45" s="139"/>
      <c r="D45" s="139"/>
      <c r="E45" s="139">
        <v>20</v>
      </c>
      <c r="F45" s="139">
        <v>40</v>
      </c>
      <c r="G45" s="139">
        <v>40</v>
      </c>
      <c r="H45" s="139">
        <v>40</v>
      </c>
      <c r="I45" s="139">
        <v>40</v>
      </c>
      <c r="J45" s="139">
        <v>40</v>
      </c>
      <c r="K45" s="139">
        <v>40</v>
      </c>
      <c r="L45" s="139">
        <v>40</v>
      </c>
    </row>
    <row r="46" spans="1:12">
      <c r="A46" s="137">
        <v>40</v>
      </c>
      <c r="B46" s="139" t="s">
        <v>129</v>
      </c>
      <c r="C46" s="139"/>
      <c r="D46" s="139"/>
      <c r="E46" s="139">
        <v>20</v>
      </c>
      <c r="F46" s="139">
        <v>40</v>
      </c>
      <c r="G46" s="139">
        <v>40</v>
      </c>
      <c r="H46" s="139">
        <v>40</v>
      </c>
      <c r="I46" s="139">
        <v>40</v>
      </c>
      <c r="J46" s="139">
        <v>40</v>
      </c>
      <c r="K46" s="139">
        <v>40</v>
      </c>
      <c r="L46" s="139">
        <v>40</v>
      </c>
    </row>
    <row r="47" spans="1:12">
      <c r="A47" s="137">
        <v>41</v>
      </c>
      <c r="B47" s="139" t="s">
        <v>134</v>
      </c>
      <c r="C47" s="139"/>
      <c r="D47" s="139"/>
      <c r="E47" s="139">
        <v>20</v>
      </c>
      <c r="F47" s="139">
        <v>40</v>
      </c>
      <c r="G47" s="139">
        <v>40</v>
      </c>
      <c r="H47" s="139">
        <v>40</v>
      </c>
      <c r="I47" s="139">
        <v>40</v>
      </c>
      <c r="J47" s="139">
        <v>40</v>
      </c>
      <c r="K47" s="139">
        <v>40</v>
      </c>
      <c r="L47" s="139">
        <v>40</v>
      </c>
    </row>
    <row r="48" spans="1:12">
      <c r="A48" s="137">
        <v>42</v>
      </c>
      <c r="B48" s="139" t="s">
        <v>135</v>
      </c>
      <c r="C48" s="139"/>
      <c r="D48" s="139"/>
      <c r="E48" s="139">
        <v>20</v>
      </c>
      <c r="F48" s="139">
        <v>40</v>
      </c>
      <c r="G48" s="139">
        <v>40</v>
      </c>
      <c r="H48" s="139">
        <v>40</v>
      </c>
      <c r="I48" s="139">
        <v>40</v>
      </c>
      <c r="J48" s="139">
        <v>40</v>
      </c>
      <c r="K48" s="139">
        <v>40</v>
      </c>
      <c r="L48" s="139">
        <v>40</v>
      </c>
    </row>
    <row r="49" spans="1:12">
      <c r="A49" s="137">
        <v>43</v>
      </c>
      <c r="B49" s="139" t="s">
        <v>136</v>
      </c>
      <c r="C49" s="139"/>
      <c r="D49" s="139"/>
      <c r="E49" s="139">
        <v>20</v>
      </c>
      <c r="F49" s="139">
        <v>40</v>
      </c>
      <c r="G49" s="139">
        <v>40</v>
      </c>
      <c r="H49" s="139">
        <v>40</v>
      </c>
      <c r="I49" s="139">
        <v>40</v>
      </c>
      <c r="J49" s="139">
        <v>40</v>
      </c>
      <c r="K49" s="139">
        <v>40</v>
      </c>
      <c r="L49" s="139">
        <v>40</v>
      </c>
    </row>
    <row r="50" spans="1:12">
      <c r="A50" s="137">
        <v>44</v>
      </c>
      <c r="B50" s="139" t="s">
        <v>137</v>
      </c>
      <c r="C50" s="139"/>
      <c r="D50" s="139"/>
      <c r="E50" s="139">
        <v>20</v>
      </c>
      <c r="F50" s="139">
        <v>40</v>
      </c>
      <c r="G50" s="139">
        <v>40</v>
      </c>
      <c r="H50" s="139">
        <v>40</v>
      </c>
      <c r="I50" s="139">
        <v>40</v>
      </c>
      <c r="J50" s="139">
        <v>40</v>
      </c>
      <c r="K50" s="139">
        <v>40</v>
      </c>
      <c r="L50" s="139">
        <v>40</v>
      </c>
    </row>
    <row r="51" spans="1:12">
      <c r="A51" s="137">
        <v>45</v>
      </c>
      <c r="B51" s="139" t="s">
        <v>142</v>
      </c>
      <c r="C51" s="139"/>
      <c r="D51" s="139"/>
      <c r="E51" s="139">
        <v>20</v>
      </c>
      <c r="F51" s="139">
        <v>40</v>
      </c>
      <c r="G51" s="139">
        <v>40</v>
      </c>
      <c r="H51" s="139">
        <v>40</v>
      </c>
      <c r="I51" s="139">
        <v>40</v>
      </c>
      <c r="J51" s="139">
        <v>40</v>
      </c>
      <c r="K51" s="139">
        <v>40</v>
      </c>
      <c r="L51" s="139">
        <v>40</v>
      </c>
    </row>
    <row r="52" spans="1:12">
      <c r="A52" s="137">
        <v>46</v>
      </c>
      <c r="B52" s="139" t="s">
        <v>240</v>
      </c>
      <c r="C52" s="139"/>
      <c r="D52" s="139"/>
      <c r="E52" s="139">
        <v>20</v>
      </c>
      <c r="F52" s="139">
        <v>40</v>
      </c>
      <c r="G52" s="139">
        <v>40</v>
      </c>
      <c r="H52" s="139">
        <v>40</v>
      </c>
      <c r="I52" s="139">
        <v>40</v>
      </c>
      <c r="J52" s="139">
        <v>40</v>
      </c>
      <c r="K52" s="139">
        <v>40</v>
      </c>
      <c r="L52" s="139">
        <v>40</v>
      </c>
    </row>
    <row r="53" spans="1:12">
      <c r="A53" s="137">
        <v>47</v>
      </c>
      <c r="B53" s="139" t="s">
        <v>241</v>
      </c>
      <c r="C53" s="139"/>
      <c r="D53" s="139"/>
      <c r="E53" s="139">
        <v>20</v>
      </c>
      <c r="F53" s="139">
        <v>40</v>
      </c>
      <c r="G53" s="139">
        <v>40</v>
      </c>
      <c r="H53" s="139">
        <v>40</v>
      </c>
      <c r="I53" s="139">
        <v>40</v>
      </c>
      <c r="J53" s="139">
        <v>40</v>
      </c>
      <c r="K53" s="139">
        <v>40</v>
      </c>
      <c r="L53" s="139">
        <v>40</v>
      </c>
    </row>
    <row r="54" spans="1:12">
      <c r="A54" s="137">
        <v>48</v>
      </c>
      <c r="B54" s="139" t="s">
        <v>242</v>
      </c>
      <c r="C54" s="139"/>
      <c r="D54" s="139"/>
      <c r="E54" s="139">
        <v>20</v>
      </c>
      <c r="F54" s="139">
        <v>40</v>
      </c>
      <c r="G54" s="139">
        <v>40</v>
      </c>
      <c r="H54" s="139">
        <v>40</v>
      </c>
      <c r="I54" s="139">
        <v>40</v>
      </c>
      <c r="J54" s="139">
        <v>40</v>
      </c>
      <c r="K54" s="139">
        <v>40</v>
      </c>
      <c r="L54" s="139">
        <v>40</v>
      </c>
    </row>
    <row r="55" spans="1:12">
      <c r="A55" s="137">
        <v>49</v>
      </c>
      <c r="B55" s="141" t="s">
        <v>243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>
      <c r="A56" s="137">
        <v>50</v>
      </c>
      <c r="B56" s="139" t="s">
        <v>244</v>
      </c>
      <c r="C56" s="139"/>
      <c r="D56" s="139"/>
      <c r="E56" s="139">
        <v>20</v>
      </c>
      <c r="F56" s="139">
        <v>40</v>
      </c>
      <c r="G56" s="139">
        <v>40</v>
      </c>
      <c r="H56" s="139">
        <v>40</v>
      </c>
      <c r="I56" s="139">
        <v>40</v>
      </c>
      <c r="J56" s="139">
        <v>40</v>
      </c>
      <c r="K56" s="139">
        <v>40</v>
      </c>
      <c r="L56" s="139">
        <v>40</v>
      </c>
    </row>
    <row r="57" spans="1:12">
      <c r="A57" s="137">
        <v>51</v>
      </c>
      <c r="B57" s="139" t="s">
        <v>245</v>
      </c>
      <c r="C57" s="139"/>
      <c r="D57" s="139"/>
      <c r="E57" s="139">
        <v>20</v>
      </c>
      <c r="F57" s="139">
        <v>40</v>
      </c>
      <c r="G57" s="139">
        <v>40</v>
      </c>
      <c r="H57" s="139">
        <v>40</v>
      </c>
      <c r="I57" s="139">
        <v>40</v>
      </c>
      <c r="J57" s="139">
        <v>40</v>
      </c>
      <c r="K57" s="139">
        <v>40</v>
      </c>
      <c r="L57" s="139">
        <v>40</v>
      </c>
    </row>
    <row r="58" spans="1:12">
      <c r="A58" s="137">
        <v>52</v>
      </c>
      <c r="B58" s="139" t="s">
        <v>246</v>
      </c>
      <c r="C58" s="139"/>
      <c r="D58" s="139"/>
      <c r="E58" s="139"/>
      <c r="F58" s="139"/>
      <c r="G58" s="139"/>
      <c r="H58" s="139">
        <v>20</v>
      </c>
      <c r="I58" s="139">
        <v>40</v>
      </c>
      <c r="J58" s="139">
        <v>40</v>
      </c>
      <c r="K58" s="139">
        <v>40</v>
      </c>
      <c r="L58" s="139">
        <v>40</v>
      </c>
    </row>
    <row r="59" spans="1:12">
      <c r="A59" s="137">
        <v>53</v>
      </c>
      <c r="B59" s="145" t="s">
        <v>247</v>
      </c>
      <c r="C59" s="139"/>
      <c r="D59" s="139"/>
      <c r="E59" s="139">
        <v>20</v>
      </c>
      <c r="F59" s="139">
        <v>40</v>
      </c>
      <c r="G59" s="139">
        <v>40</v>
      </c>
      <c r="H59" s="139">
        <v>40</v>
      </c>
      <c r="I59" s="139">
        <v>40</v>
      </c>
      <c r="J59" s="139">
        <v>40</v>
      </c>
      <c r="K59" s="139">
        <v>40</v>
      </c>
      <c r="L59" s="139">
        <v>40</v>
      </c>
    </row>
    <row r="60" spans="1:12">
      <c r="A60" s="137">
        <v>54</v>
      </c>
      <c r="B60" s="154" t="s">
        <v>248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>
      <c r="A61" s="137">
        <v>55</v>
      </c>
      <c r="B61" s="145" t="s">
        <v>249</v>
      </c>
      <c r="C61" s="139"/>
      <c r="D61" s="139"/>
      <c r="E61" s="139">
        <v>20</v>
      </c>
      <c r="F61" s="139">
        <v>40</v>
      </c>
      <c r="G61" s="139">
        <v>40</v>
      </c>
      <c r="H61" s="139">
        <v>40</v>
      </c>
      <c r="I61" s="139">
        <v>40</v>
      </c>
      <c r="J61" s="139">
        <v>40</v>
      </c>
      <c r="K61" s="139">
        <v>40</v>
      </c>
      <c r="L61" s="139">
        <v>40</v>
      </c>
    </row>
    <row r="62" spans="1:12">
      <c r="A62" s="137">
        <v>56</v>
      </c>
      <c r="B62" s="154" t="s">
        <v>250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>
      <c r="A63" s="137">
        <v>57</v>
      </c>
      <c r="B63" s="154" t="s">
        <v>251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>
      <c r="A64" s="137">
        <v>58</v>
      </c>
      <c r="B64" s="154" t="s">
        <v>252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>
      <c r="A65" s="137">
        <v>59</v>
      </c>
      <c r="B65" s="145" t="s">
        <v>253</v>
      </c>
      <c r="C65" s="139"/>
      <c r="D65" s="139"/>
      <c r="E65" s="139">
        <v>0</v>
      </c>
      <c r="F65" s="139">
        <v>0</v>
      </c>
      <c r="G65" s="139">
        <v>20</v>
      </c>
      <c r="H65" s="139">
        <v>40</v>
      </c>
      <c r="I65" s="139">
        <v>40</v>
      </c>
      <c r="J65" s="139">
        <v>40</v>
      </c>
      <c r="K65" s="139">
        <v>40</v>
      </c>
      <c r="L65" s="139">
        <v>40</v>
      </c>
    </row>
    <row r="67" spans="1:12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>
      <c r="B70" s="155" t="s">
        <v>254</v>
      </c>
      <c r="C70" s="137"/>
      <c r="D70" s="137"/>
      <c r="E70" s="644">
        <f t="shared" ref="E70:L70" si="0">AVERAGE(E7:E65)</f>
        <v>18.604651162790699</v>
      </c>
      <c r="F70" s="643">
        <f t="shared" si="0"/>
        <v>37.209302325581397</v>
      </c>
      <c r="G70" s="643">
        <f t="shared" si="0"/>
        <v>38.604651162790695</v>
      </c>
      <c r="H70" s="643">
        <f t="shared" si="0"/>
        <v>39.545454545454547</v>
      </c>
      <c r="I70" s="643">
        <f t="shared" si="0"/>
        <v>40</v>
      </c>
      <c r="J70" s="643">
        <f t="shared" si="0"/>
        <v>40</v>
      </c>
      <c r="K70" s="643">
        <f t="shared" si="0"/>
        <v>40</v>
      </c>
      <c r="L70" s="643">
        <f t="shared" si="0"/>
        <v>40</v>
      </c>
    </row>
    <row r="71" spans="1:12" ht="15.75" thickBot="1">
      <c r="B71" s="155" t="s">
        <v>255</v>
      </c>
      <c r="C71" s="137"/>
      <c r="D71" s="137"/>
      <c r="E71" s="157">
        <v>15</v>
      </c>
      <c r="F71" s="157">
        <v>30</v>
      </c>
      <c r="G71" s="157">
        <v>30</v>
      </c>
      <c r="H71" s="157">
        <v>30</v>
      </c>
      <c r="I71" s="157">
        <v>30</v>
      </c>
      <c r="J71" s="157">
        <v>30</v>
      </c>
      <c r="K71" s="157">
        <v>30</v>
      </c>
      <c r="L71" s="157">
        <v>30</v>
      </c>
    </row>
  </sheetData>
  <mergeCells count="2">
    <mergeCell ref="A1:L1"/>
    <mergeCell ref="A2:L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>
      <selection activeCell="M67" sqref="M67"/>
    </sheetView>
  </sheetViews>
  <sheetFormatPr defaultColWidth="9.140625" defaultRowHeight="15"/>
  <cols>
    <col min="1" max="1" width="4.42578125" style="136" customWidth="1"/>
    <col min="2" max="2" width="31.85546875" style="136" customWidth="1"/>
    <col min="3" max="16384" width="9.140625" style="136"/>
  </cols>
  <sheetData>
    <row r="1" spans="1:12" ht="15.75">
      <c r="A1" s="890" t="s">
        <v>426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</row>
    <row r="2" spans="1:12" s="478" customFormat="1" ht="15" customHeight="1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</row>
    <row r="3" spans="1:12" s="478" customFormat="1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</row>
    <row r="4" spans="1:12" s="478" customFormat="1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</row>
    <row r="5" spans="1:12">
      <c r="A5" s="479"/>
      <c r="B5" s="137" t="s">
        <v>120</v>
      </c>
      <c r="C5" s="137">
        <v>2011</v>
      </c>
      <c r="D5" s="137">
        <v>2012</v>
      </c>
      <c r="E5" s="137">
        <v>2013</v>
      </c>
      <c r="F5" s="137">
        <v>2014</v>
      </c>
      <c r="G5" s="137">
        <v>2015</v>
      </c>
      <c r="H5" s="137">
        <v>2016</v>
      </c>
      <c r="I5" s="137">
        <v>2017</v>
      </c>
      <c r="J5" s="137">
        <v>2018</v>
      </c>
      <c r="K5" s="137">
        <v>2019</v>
      </c>
      <c r="L5" s="137">
        <v>2020</v>
      </c>
    </row>
    <row r="6" spans="1:12">
      <c r="A6" s="137">
        <v>1</v>
      </c>
      <c r="B6" s="141" t="s">
        <v>215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>
      <c r="A7" s="137">
        <v>2</v>
      </c>
      <c r="B7" s="139" t="s">
        <v>122</v>
      </c>
      <c r="C7" s="139"/>
      <c r="D7" s="139"/>
      <c r="E7" s="139">
        <v>40</v>
      </c>
      <c r="F7" s="139">
        <v>75</v>
      </c>
      <c r="G7" s="139">
        <v>85</v>
      </c>
      <c r="H7" s="139">
        <v>100</v>
      </c>
      <c r="I7" s="139">
        <v>100</v>
      </c>
      <c r="J7" s="139">
        <v>100</v>
      </c>
      <c r="K7" s="139">
        <v>100</v>
      </c>
      <c r="L7" s="139">
        <v>100</v>
      </c>
    </row>
    <row r="8" spans="1:12">
      <c r="A8" s="137">
        <v>3</v>
      </c>
      <c r="B8" s="139" t="s">
        <v>123</v>
      </c>
      <c r="C8" s="139"/>
      <c r="D8" s="139"/>
      <c r="E8" s="139">
        <v>20</v>
      </c>
      <c r="F8" s="139">
        <v>40</v>
      </c>
      <c r="G8" s="139">
        <v>50</v>
      </c>
      <c r="H8" s="139">
        <v>60</v>
      </c>
      <c r="I8" s="139">
        <v>70</v>
      </c>
      <c r="J8" s="139">
        <v>80</v>
      </c>
      <c r="K8" s="139">
        <v>90</v>
      </c>
      <c r="L8" s="139">
        <v>100</v>
      </c>
    </row>
    <row r="9" spans="1:12">
      <c r="A9" s="137">
        <v>4</v>
      </c>
      <c r="B9" s="141" t="s">
        <v>216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>
      <c r="A10" s="137">
        <v>5</v>
      </c>
      <c r="B10" s="141" t="s">
        <v>217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>
      <c r="A11" s="137">
        <v>6</v>
      </c>
      <c r="B11" s="141" t="s">
        <v>218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>
      <c r="A12" s="137">
        <v>7</v>
      </c>
      <c r="B12" s="139" t="s">
        <v>219</v>
      </c>
      <c r="C12" s="139"/>
      <c r="D12" s="139"/>
      <c r="E12" s="139">
        <v>15</v>
      </c>
      <c r="F12" s="139">
        <v>40</v>
      </c>
      <c r="G12" s="139">
        <v>70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</row>
    <row r="13" spans="1:12">
      <c r="A13" s="137">
        <v>8</v>
      </c>
      <c r="B13" s="141" t="s">
        <v>220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>
      <c r="A14" s="137">
        <v>9</v>
      </c>
      <c r="B14" s="141" t="s">
        <v>221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>
      <c r="A15" s="137">
        <v>10</v>
      </c>
      <c r="B15" s="139" t="s">
        <v>222</v>
      </c>
      <c r="C15" s="139"/>
      <c r="D15" s="139"/>
      <c r="E15" s="139">
        <v>30</v>
      </c>
      <c r="F15" s="139">
        <v>35</v>
      </c>
      <c r="G15" s="139">
        <v>40</v>
      </c>
      <c r="H15" s="139">
        <v>50</v>
      </c>
      <c r="I15" s="139">
        <v>70</v>
      </c>
      <c r="J15" s="139">
        <v>80</v>
      </c>
      <c r="K15" s="139">
        <v>90</v>
      </c>
      <c r="L15" s="139">
        <v>100</v>
      </c>
    </row>
    <row r="16" spans="1:12">
      <c r="A16" s="137">
        <v>11</v>
      </c>
      <c r="B16" s="139" t="s">
        <v>223</v>
      </c>
      <c r="C16" s="139"/>
      <c r="D16" s="139"/>
      <c r="E16" s="139">
        <v>20</v>
      </c>
      <c r="F16" s="139">
        <v>40</v>
      </c>
      <c r="G16" s="139">
        <v>50</v>
      </c>
      <c r="H16" s="139">
        <v>60</v>
      </c>
      <c r="I16" s="139">
        <v>65</v>
      </c>
      <c r="J16" s="139">
        <v>70</v>
      </c>
      <c r="K16" s="139">
        <v>80</v>
      </c>
      <c r="L16" s="139">
        <v>90</v>
      </c>
    </row>
    <row r="17" spans="1:12">
      <c r="A17" s="137">
        <v>12</v>
      </c>
      <c r="B17" s="139" t="s">
        <v>224</v>
      </c>
      <c r="C17" s="139"/>
      <c r="D17" s="139"/>
      <c r="E17" s="139">
        <v>20</v>
      </c>
      <c r="F17" s="139">
        <v>40</v>
      </c>
      <c r="G17" s="139">
        <v>50</v>
      </c>
      <c r="H17" s="139">
        <v>60</v>
      </c>
      <c r="I17" s="139">
        <v>65</v>
      </c>
      <c r="J17" s="139">
        <v>70</v>
      </c>
      <c r="K17" s="139">
        <v>80</v>
      </c>
      <c r="L17" s="139">
        <v>90</v>
      </c>
    </row>
    <row r="18" spans="1:12">
      <c r="A18" s="137">
        <v>13</v>
      </c>
      <c r="B18" s="141" t="s">
        <v>225</v>
      </c>
      <c r="C18" s="141"/>
      <c r="D18" s="141"/>
      <c r="E18" s="141" t="s">
        <v>149</v>
      </c>
      <c r="F18" s="141" t="s">
        <v>149</v>
      </c>
      <c r="G18" s="141" t="s">
        <v>149</v>
      </c>
      <c r="H18" s="141" t="s">
        <v>149</v>
      </c>
      <c r="I18" s="141" t="s">
        <v>149</v>
      </c>
      <c r="J18" s="141" t="s">
        <v>149</v>
      </c>
      <c r="K18" s="141" t="s">
        <v>149</v>
      </c>
      <c r="L18" s="141" t="s">
        <v>149</v>
      </c>
    </row>
    <row r="19" spans="1:12">
      <c r="A19" s="137">
        <v>14</v>
      </c>
      <c r="B19" s="139" t="s">
        <v>125</v>
      </c>
      <c r="C19" s="139"/>
      <c r="D19" s="139"/>
      <c r="E19" s="139">
        <v>20</v>
      </c>
      <c r="F19" s="139">
        <v>40</v>
      </c>
      <c r="G19" s="139">
        <v>50</v>
      </c>
      <c r="H19" s="139">
        <v>60</v>
      </c>
      <c r="I19" s="139">
        <v>65</v>
      </c>
      <c r="J19" s="139">
        <v>70</v>
      </c>
      <c r="K19" s="139">
        <v>80</v>
      </c>
      <c r="L19" s="139">
        <v>90</v>
      </c>
    </row>
    <row r="20" spans="1:12">
      <c r="A20" s="137">
        <v>15</v>
      </c>
      <c r="B20" s="141" t="s">
        <v>226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>
      <c r="A21" s="137">
        <v>16</v>
      </c>
      <c r="B21" s="141" t="s">
        <v>227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>
      <c r="A22" s="137">
        <v>17</v>
      </c>
      <c r="B22" s="141" t="s">
        <v>228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12">
      <c r="A23" s="137">
        <v>18</v>
      </c>
      <c r="B23" s="139" t="s">
        <v>127</v>
      </c>
      <c r="C23" s="139"/>
      <c r="D23" s="139"/>
      <c r="E23" s="139">
        <v>15</v>
      </c>
      <c r="F23" s="139">
        <v>40</v>
      </c>
      <c r="G23" s="139">
        <v>55</v>
      </c>
      <c r="H23" s="139">
        <v>80</v>
      </c>
      <c r="I23" s="139">
        <v>100</v>
      </c>
      <c r="J23" s="139">
        <v>100</v>
      </c>
      <c r="K23" s="139">
        <v>100</v>
      </c>
      <c r="L23" s="139">
        <v>100</v>
      </c>
    </row>
    <row r="24" spans="1:12">
      <c r="A24" s="137">
        <v>19</v>
      </c>
      <c r="B24" s="139" t="s">
        <v>229</v>
      </c>
      <c r="C24" s="139"/>
      <c r="D24" s="139"/>
      <c r="E24" s="139">
        <v>20</v>
      </c>
      <c r="F24" s="139">
        <v>40</v>
      </c>
      <c r="G24" s="139">
        <v>50</v>
      </c>
      <c r="H24" s="139">
        <v>60</v>
      </c>
      <c r="I24" s="139">
        <v>65</v>
      </c>
      <c r="J24" s="139">
        <v>70</v>
      </c>
      <c r="K24" s="139">
        <v>80</v>
      </c>
      <c r="L24" s="139">
        <v>90</v>
      </c>
    </row>
    <row r="25" spans="1:12">
      <c r="A25" s="137">
        <v>20</v>
      </c>
      <c r="B25" s="139" t="s">
        <v>130</v>
      </c>
      <c r="C25" s="139"/>
      <c r="D25" s="139"/>
      <c r="E25" s="139">
        <v>20</v>
      </c>
      <c r="F25" s="139">
        <v>40</v>
      </c>
      <c r="G25" s="139">
        <v>50</v>
      </c>
      <c r="H25" s="139">
        <v>60</v>
      </c>
      <c r="I25" s="139">
        <v>65</v>
      </c>
      <c r="J25" s="139">
        <v>70</v>
      </c>
      <c r="K25" s="139">
        <v>80</v>
      </c>
      <c r="L25" s="139">
        <v>90</v>
      </c>
    </row>
    <row r="26" spans="1:12">
      <c r="A26" s="137">
        <v>21</v>
      </c>
      <c r="B26" s="139" t="s">
        <v>131</v>
      </c>
      <c r="C26" s="139"/>
      <c r="D26" s="139"/>
      <c r="E26" s="139">
        <v>20</v>
      </c>
      <c r="F26" s="139">
        <v>40</v>
      </c>
      <c r="G26" s="139">
        <v>50</v>
      </c>
      <c r="H26" s="139">
        <v>60</v>
      </c>
      <c r="I26" s="139">
        <v>65</v>
      </c>
      <c r="J26" s="139">
        <v>70</v>
      </c>
      <c r="K26" s="139">
        <v>80</v>
      </c>
      <c r="L26" s="139">
        <v>90</v>
      </c>
    </row>
    <row r="27" spans="1:12">
      <c r="A27" s="137">
        <v>22</v>
      </c>
      <c r="B27" s="139" t="s">
        <v>132</v>
      </c>
      <c r="C27" s="139"/>
      <c r="D27" s="139"/>
      <c r="E27" s="139">
        <v>20</v>
      </c>
      <c r="F27" s="139">
        <v>40</v>
      </c>
      <c r="G27" s="139">
        <v>50</v>
      </c>
      <c r="H27" s="139">
        <v>60</v>
      </c>
      <c r="I27" s="139">
        <v>65</v>
      </c>
      <c r="J27" s="139">
        <v>70</v>
      </c>
      <c r="K27" s="139">
        <v>80</v>
      </c>
      <c r="L27" s="139">
        <v>90</v>
      </c>
    </row>
    <row r="28" spans="1:12">
      <c r="A28" s="137">
        <v>23</v>
      </c>
      <c r="B28" s="139" t="s">
        <v>133</v>
      </c>
      <c r="C28" s="139"/>
      <c r="D28" s="139"/>
      <c r="E28" s="139">
        <v>20</v>
      </c>
      <c r="F28" s="139">
        <v>40</v>
      </c>
      <c r="G28" s="139">
        <v>50</v>
      </c>
      <c r="H28" s="139">
        <v>60</v>
      </c>
      <c r="I28" s="139">
        <v>65</v>
      </c>
      <c r="J28" s="139">
        <v>70</v>
      </c>
      <c r="K28" s="139">
        <v>80</v>
      </c>
      <c r="L28" s="139">
        <v>90</v>
      </c>
    </row>
    <row r="29" spans="1:12">
      <c r="A29" s="137">
        <v>24</v>
      </c>
      <c r="B29" s="139" t="s">
        <v>139</v>
      </c>
      <c r="C29" s="139"/>
      <c r="D29" s="139"/>
      <c r="E29" s="139">
        <v>20</v>
      </c>
      <c r="F29" s="139">
        <v>40</v>
      </c>
      <c r="G29" s="139">
        <v>50</v>
      </c>
      <c r="H29" s="139">
        <v>60</v>
      </c>
      <c r="I29" s="139">
        <v>65</v>
      </c>
      <c r="J29" s="139">
        <v>70</v>
      </c>
      <c r="K29" s="139">
        <v>80</v>
      </c>
      <c r="L29" s="139">
        <v>90</v>
      </c>
    </row>
    <row r="30" spans="1:12">
      <c r="A30" s="137">
        <v>25</v>
      </c>
      <c r="B30" s="139" t="s">
        <v>126</v>
      </c>
      <c r="C30" s="139"/>
      <c r="D30" s="139"/>
      <c r="E30" s="139">
        <v>20</v>
      </c>
      <c r="F30" s="139">
        <v>40</v>
      </c>
      <c r="G30" s="139">
        <v>50</v>
      </c>
      <c r="H30" s="139">
        <v>60</v>
      </c>
      <c r="I30" s="139">
        <v>65</v>
      </c>
      <c r="J30" s="139">
        <v>70</v>
      </c>
      <c r="K30" s="139">
        <v>80</v>
      </c>
      <c r="L30" s="139">
        <v>90</v>
      </c>
    </row>
    <row r="31" spans="1:12">
      <c r="A31" s="137">
        <v>26</v>
      </c>
      <c r="B31" s="139" t="s">
        <v>138</v>
      </c>
      <c r="C31" s="139"/>
      <c r="D31" s="139"/>
      <c r="E31" s="139">
        <v>25</v>
      </c>
      <c r="F31" s="139">
        <v>35</v>
      </c>
      <c r="G31" s="139">
        <v>50</v>
      </c>
      <c r="H31" s="139">
        <v>60</v>
      </c>
      <c r="I31" s="139">
        <v>70</v>
      </c>
      <c r="J31" s="139">
        <v>85</v>
      </c>
      <c r="K31" s="139">
        <v>90</v>
      </c>
      <c r="L31" s="139">
        <v>100</v>
      </c>
    </row>
    <row r="32" spans="1:12">
      <c r="A32" s="137">
        <v>27</v>
      </c>
      <c r="B32" s="141" t="s">
        <v>230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>
      <c r="A33" s="137">
        <v>28</v>
      </c>
      <c r="B33" s="141" t="s">
        <v>231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>
      <c r="A34" s="137">
        <v>29</v>
      </c>
      <c r="B34" s="141" t="s">
        <v>232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>
      <c r="A35" s="137">
        <v>30</v>
      </c>
      <c r="B35" s="141" t="s">
        <v>233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>
      <c r="A36" s="137">
        <v>31</v>
      </c>
      <c r="B36" s="141" t="s">
        <v>234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>
      <c r="A37" s="137">
        <v>32</v>
      </c>
      <c r="B37" s="141" t="s">
        <v>235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>
      <c r="A38" s="137">
        <v>33</v>
      </c>
      <c r="B38" s="141" t="s">
        <v>236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>
      <c r="A39" s="137">
        <v>34</v>
      </c>
      <c r="B39" s="141" t="s">
        <v>237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>
      <c r="A40" s="137">
        <v>35</v>
      </c>
      <c r="B40" s="141" t="s">
        <v>238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>
      <c r="A41" s="137">
        <v>36</v>
      </c>
      <c r="B41" s="141" t="s">
        <v>239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>
      <c r="A42" s="137">
        <v>37</v>
      </c>
      <c r="B42" s="139" t="s">
        <v>140</v>
      </c>
      <c r="C42" s="139"/>
      <c r="D42" s="139"/>
      <c r="E42" s="139">
        <v>20</v>
      </c>
      <c r="F42" s="139">
        <v>40</v>
      </c>
      <c r="G42" s="139">
        <v>50</v>
      </c>
      <c r="H42" s="139">
        <v>60</v>
      </c>
      <c r="I42" s="139">
        <v>65</v>
      </c>
      <c r="J42" s="139">
        <v>70</v>
      </c>
      <c r="K42" s="139">
        <v>80</v>
      </c>
      <c r="L42" s="139">
        <v>90</v>
      </c>
    </row>
    <row r="43" spans="1:12">
      <c r="A43" s="137">
        <v>38</v>
      </c>
      <c r="B43" s="139" t="s">
        <v>141</v>
      </c>
      <c r="C43" s="139"/>
      <c r="D43" s="139"/>
      <c r="E43" s="139">
        <v>20</v>
      </c>
      <c r="F43" s="139">
        <v>40</v>
      </c>
      <c r="G43" s="139">
        <v>50</v>
      </c>
      <c r="H43" s="139">
        <v>60</v>
      </c>
      <c r="I43" s="139">
        <v>65</v>
      </c>
      <c r="J43" s="139">
        <v>70</v>
      </c>
      <c r="K43" s="139">
        <v>80</v>
      </c>
      <c r="L43" s="139">
        <v>90</v>
      </c>
    </row>
    <row r="44" spans="1:12">
      <c r="A44" s="137">
        <v>39</v>
      </c>
      <c r="B44" s="139" t="s">
        <v>124</v>
      </c>
      <c r="C44" s="139"/>
      <c r="D44" s="139"/>
      <c r="E44" s="139">
        <v>20</v>
      </c>
      <c r="F44" s="139">
        <v>40</v>
      </c>
      <c r="G44" s="139">
        <v>50</v>
      </c>
      <c r="H44" s="139">
        <v>60</v>
      </c>
      <c r="I44" s="139">
        <v>65</v>
      </c>
      <c r="J44" s="139">
        <v>70</v>
      </c>
      <c r="K44" s="139">
        <v>80</v>
      </c>
      <c r="L44" s="139">
        <v>90</v>
      </c>
    </row>
    <row r="45" spans="1:12">
      <c r="A45" s="137">
        <v>40</v>
      </c>
      <c r="B45" s="139" t="s">
        <v>129</v>
      </c>
      <c r="C45" s="139"/>
      <c r="D45" s="139"/>
      <c r="E45" s="139">
        <v>20</v>
      </c>
      <c r="F45" s="139">
        <v>40</v>
      </c>
      <c r="G45" s="139">
        <v>50</v>
      </c>
      <c r="H45" s="139">
        <v>60</v>
      </c>
      <c r="I45" s="139">
        <v>65</v>
      </c>
      <c r="J45" s="139">
        <v>70</v>
      </c>
      <c r="K45" s="139">
        <v>80</v>
      </c>
      <c r="L45" s="139">
        <v>90</v>
      </c>
    </row>
    <row r="46" spans="1:12">
      <c r="A46" s="137">
        <v>41</v>
      </c>
      <c r="B46" s="139" t="s">
        <v>134</v>
      </c>
      <c r="C46" s="139"/>
      <c r="D46" s="139"/>
      <c r="E46" s="139">
        <v>20</v>
      </c>
      <c r="F46" s="139">
        <v>40</v>
      </c>
      <c r="G46" s="139">
        <v>50</v>
      </c>
      <c r="H46" s="139">
        <v>60</v>
      </c>
      <c r="I46" s="139">
        <v>65</v>
      </c>
      <c r="J46" s="139">
        <v>70</v>
      </c>
      <c r="K46" s="139">
        <v>80</v>
      </c>
      <c r="L46" s="139">
        <v>90</v>
      </c>
    </row>
    <row r="47" spans="1:12">
      <c r="A47" s="137">
        <v>42</v>
      </c>
      <c r="B47" s="139" t="s">
        <v>135</v>
      </c>
      <c r="C47" s="139"/>
      <c r="D47" s="139"/>
      <c r="E47" s="139">
        <v>20</v>
      </c>
      <c r="F47" s="139">
        <v>40</v>
      </c>
      <c r="G47" s="139">
        <v>50</v>
      </c>
      <c r="H47" s="139">
        <v>60</v>
      </c>
      <c r="I47" s="139">
        <v>65</v>
      </c>
      <c r="J47" s="139">
        <v>70</v>
      </c>
      <c r="K47" s="139">
        <v>80</v>
      </c>
      <c r="L47" s="139">
        <v>90</v>
      </c>
    </row>
    <row r="48" spans="1:12">
      <c r="A48" s="137">
        <v>43</v>
      </c>
      <c r="B48" s="139" t="s">
        <v>136</v>
      </c>
      <c r="C48" s="139"/>
      <c r="D48" s="139"/>
      <c r="E48" s="139">
        <v>50</v>
      </c>
      <c r="F48" s="139">
        <v>70</v>
      </c>
      <c r="G48" s="139">
        <v>80</v>
      </c>
      <c r="H48" s="139">
        <v>90</v>
      </c>
      <c r="I48" s="139">
        <v>100</v>
      </c>
      <c r="J48" s="139">
        <v>100</v>
      </c>
      <c r="K48" s="139">
        <v>100</v>
      </c>
      <c r="L48" s="139">
        <v>100</v>
      </c>
    </row>
    <row r="49" spans="1:12">
      <c r="A49" s="137">
        <v>44</v>
      </c>
      <c r="B49" s="139" t="s">
        <v>137</v>
      </c>
      <c r="C49" s="139"/>
      <c r="D49" s="139"/>
      <c r="E49" s="139">
        <v>20</v>
      </c>
      <c r="F49" s="139">
        <v>40</v>
      </c>
      <c r="G49" s="139">
        <v>50</v>
      </c>
      <c r="H49" s="139">
        <v>60</v>
      </c>
      <c r="I49" s="139">
        <v>65</v>
      </c>
      <c r="J49" s="139">
        <v>70</v>
      </c>
      <c r="K49" s="139">
        <v>80</v>
      </c>
      <c r="L49" s="139">
        <v>90</v>
      </c>
    </row>
    <row r="50" spans="1:12">
      <c r="A50" s="137">
        <v>45</v>
      </c>
      <c r="B50" s="139" t="s">
        <v>142</v>
      </c>
      <c r="C50" s="139"/>
      <c r="D50" s="139"/>
      <c r="E50" s="139">
        <v>15</v>
      </c>
      <c r="F50" s="139">
        <v>30</v>
      </c>
      <c r="G50" s="139">
        <v>40</v>
      </c>
      <c r="H50" s="139">
        <v>50</v>
      </c>
      <c r="I50" s="139">
        <v>60</v>
      </c>
      <c r="J50" s="139">
        <v>70</v>
      </c>
      <c r="K50" s="139">
        <v>80</v>
      </c>
      <c r="L50" s="139">
        <v>90</v>
      </c>
    </row>
    <row r="51" spans="1:12">
      <c r="A51" s="137">
        <v>46</v>
      </c>
      <c r="B51" s="141" t="s">
        <v>240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>
      <c r="A52" s="137">
        <v>47</v>
      </c>
      <c r="B52" s="139" t="s">
        <v>241</v>
      </c>
      <c r="C52" s="139"/>
      <c r="D52" s="139"/>
      <c r="E52" s="139">
        <v>20</v>
      </c>
      <c r="F52" s="139">
        <v>40</v>
      </c>
      <c r="G52" s="139">
        <v>50</v>
      </c>
      <c r="H52" s="139">
        <v>50</v>
      </c>
      <c r="I52" s="139">
        <v>65</v>
      </c>
      <c r="J52" s="139">
        <v>70</v>
      </c>
      <c r="K52" s="139">
        <v>80</v>
      </c>
      <c r="L52" s="139">
        <v>90</v>
      </c>
    </row>
    <row r="53" spans="1:12">
      <c r="A53" s="137">
        <v>48</v>
      </c>
      <c r="B53" s="139" t="s">
        <v>242</v>
      </c>
      <c r="C53" s="139"/>
      <c r="D53" s="139"/>
      <c r="E53" s="139">
        <v>10</v>
      </c>
      <c r="F53" s="139">
        <v>30</v>
      </c>
      <c r="G53" s="139">
        <v>40</v>
      </c>
      <c r="H53" s="139">
        <v>50</v>
      </c>
      <c r="I53" s="139">
        <v>60</v>
      </c>
      <c r="J53" s="139">
        <v>70</v>
      </c>
      <c r="K53" s="139">
        <v>80</v>
      </c>
      <c r="L53" s="139">
        <v>90</v>
      </c>
    </row>
    <row r="54" spans="1:12">
      <c r="A54" s="137">
        <v>49</v>
      </c>
      <c r="B54" s="141" t="s">
        <v>243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>
      <c r="A55" s="137">
        <v>50</v>
      </c>
      <c r="B55" s="141" t="s">
        <v>244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>
      <c r="A56" s="137">
        <v>51</v>
      </c>
      <c r="B56" s="139" t="s">
        <v>245</v>
      </c>
      <c r="C56" s="139"/>
      <c r="D56" s="139"/>
      <c r="E56" s="139">
        <v>20</v>
      </c>
      <c r="F56" s="139">
        <v>40</v>
      </c>
      <c r="G56" s="139">
        <v>50</v>
      </c>
      <c r="H56" s="139">
        <v>60</v>
      </c>
      <c r="I56" s="139">
        <v>65</v>
      </c>
      <c r="J56" s="139">
        <v>70</v>
      </c>
      <c r="K56" s="139">
        <v>80</v>
      </c>
      <c r="L56" s="139">
        <v>90</v>
      </c>
    </row>
    <row r="57" spans="1:12">
      <c r="A57" s="137">
        <v>52</v>
      </c>
      <c r="B57" s="141" t="s">
        <v>246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>
      <c r="A58" s="137">
        <v>53</v>
      </c>
      <c r="B58" s="154" t="s">
        <v>247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>
      <c r="A59" s="137">
        <v>54</v>
      </c>
      <c r="B59" s="154" t="s">
        <v>248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>
      <c r="A60" s="137">
        <v>55</v>
      </c>
      <c r="B60" s="154" t="s">
        <v>249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>
      <c r="A61" s="137">
        <v>56</v>
      </c>
      <c r="B61" s="154" t="s">
        <v>250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>
      <c r="A62" s="137">
        <v>57</v>
      </c>
      <c r="B62" s="154" t="s">
        <v>251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>
      <c r="A63" s="137">
        <v>58</v>
      </c>
      <c r="B63" s="154" t="s">
        <v>252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>
      <c r="A64" s="137">
        <v>59</v>
      </c>
      <c r="B64" s="154" t="s">
        <v>253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6" spans="2:12"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2:12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2:12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2:12">
      <c r="B69" s="155" t="s">
        <v>254</v>
      </c>
      <c r="C69" s="137"/>
      <c r="D69" s="137"/>
      <c r="E69" s="644">
        <f>AVERAGE(E6:E64)</f>
        <v>21.428571428571427</v>
      </c>
      <c r="F69" s="643">
        <f t="shared" ref="F69:L69" si="0">AVERAGE(F6:F64)</f>
        <v>41.25</v>
      </c>
      <c r="G69" s="643">
        <f t="shared" si="0"/>
        <v>52.142857142857146</v>
      </c>
      <c r="H69" s="643">
        <f t="shared" si="0"/>
        <v>63.214285714285715</v>
      </c>
      <c r="I69" s="643">
        <f t="shared" si="0"/>
        <v>70.178571428571431</v>
      </c>
      <c r="J69" s="643">
        <f t="shared" si="0"/>
        <v>75.535714285714292</v>
      </c>
      <c r="K69" s="643">
        <f t="shared" si="0"/>
        <v>83.928571428571431</v>
      </c>
      <c r="L69" s="643">
        <f t="shared" si="0"/>
        <v>92.5</v>
      </c>
    </row>
    <row r="70" spans="2:12" ht="16.5" thickBot="1">
      <c r="B70" s="155" t="s">
        <v>255</v>
      </c>
      <c r="C70" s="137"/>
      <c r="D70" s="137"/>
      <c r="E70" s="158">
        <v>20</v>
      </c>
      <c r="F70" s="158">
        <v>40</v>
      </c>
      <c r="G70" s="158">
        <v>50</v>
      </c>
      <c r="H70" s="158">
        <v>60</v>
      </c>
      <c r="I70" s="158">
        <v>65</v>
      </c>
      <c r="J70" s="158">
        <v>70</v>
      </c>
      <c r="K70" s="158">
        <v>80</v>
      </c>
      <c r="L70" s="158">
        <v>90</v>
      </c>
    </row>
  </sheetData>
  <mergeCells count="2">
    <mergeCell ref="A1:L1"/>
    <mergeCell ref="A2:L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>
      <selection activeCell="H69" sqref="H69"/>
    </sheetView>
  </sheetViews>
  <sheetFormatPr defaultColWidth="9.140625" defaultRowHeight="15"/>
  <cols>
    <col min="1" max="1" width="4.5703125" style="136" customWidth="1"/>
    <col min="2" max="2" width="31.42578125" style="136" customWidth="1"/>
    <col min="3" max="16384" width="9.140625" style="136"/>
  </cols>
  <sheetData>
    <row r="1" spans="1:12" ht="15.75">
      <c r="A1" s="890" t="s">
        <v>426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</row>
    <row r="2" spans="1:12" s="478" customFormat="1" ht="15.75" customHeight="1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</row>
    <row r="3" spans="1:12" s="478" customFormat="1" ht="15.75" customHeight="1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</row>
    <row r="4" spans="1:12" s="478" customFormat="1" ht="15.75" customHeight="1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</row>
    <row r="5" spans="1:12" s="478" customFormat="1" ht="15.75" customHeight="1">
      <c r="A5" s="891"/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1"/>
    </row>
    <row r="6" spans="1:12">
      <c r="A6" s="479"/>
      <c r="B6" s="137" t="s">
        <v>120</v>
      </c>
      <c r="C6" s="137">
        <v>2011</v>
      </c>
      <c r="D6" s="137">
        <v>2012</v>
      </c>
      <c r="E6" s="137">
        <v>2013</v>
      </c>
      <c r="F6" s="137">
        <v>2014</v>
      </c>
      <c r="G6" s="137">
        <v>2015</v>
      </c>
      <c r="H6" s="137">
        <v>2016</v>
      </c>
      <c r="I6" s="137">
        <v>2017</v>
      </c>
      <c r="J6" s="137">
        <v>2018</v>
      </c>
      <c r="K6" s="137">
        <v>2019</v>
      </c>
      <c r="L6" s="137">
        <v>2020</v>
      </c>
    </row>
    <row r="7" spans="1:12">
      <c r="A7" s="137">
        <v>1</v>
      </c>
      <c r="B7" s="139" t="s">
        <v>215</v>
      </c>
      <c r="C7" s="139"/>
      <c r="D7" s="139"/>
      <c r="E7" s="139">
        <v>60</v>
      </c>
      <c r="F7" s="139">
        <v>100</v>
      </c>
      <c r="G7" s="139">
        <v>100</v>
      </c>
      <c r="H7" s="139">
        <v>100</v>
      </c>
      <c r="I7" s="139">
        <v>100</v>
      </c>
      <c r="J7" s="139">
        <v>100</v>
      </c>
      <c r="K7" s="139">
        <v>100</v>
      </c>
      <c r="L7" s="139">
        <v>100</v>
      </c>
    </row>
    <row r="8" spans="1:12">
      <c r="A8" s="137">
        <v>2</v>
      </c>
      <c r="B8" s="139" t="s">
        <v>122</v>
      </c>
      <c r="C8" s="139"/>
      <c r="D8" s="139"/>
      <c r="E8" s="139">
        <v>60</v>
      </c>
      <c r="F8" s="139">
        <v>100</v>
      </c>
      <c r="G8" s="139">
        <v>100</v>
      </c>
      <c r="H8" s="139">
        <v>100</v>
      </c>
      <c r="I8" s="139">
        <v>100</v>
      </c>
      <c r="J8" s="139">
        <v>100</v>
      </c>
      <c r="K8" s="139">
        <v>100</v>
      </c>
      <c r="L8" s="139">
        <v>100</v>
      </c>
    </row>
    <row r="9" spans="1:12">
      <c r="A9" s="137">
        <v>3</v>
      </c>
      <c r="B9" s="139" t="s">
        <v>123</v>
      </c>
      <c r="C9" s="139"/>
      <c r="D9" s="139"/>
      <c r="E9" s="139">
        <v>60</v>
      </c>
      <c r="F9" s="139">
        <v>100</v>
      </c>
      <c r="G9" s="139">
        <v>100</v>
      </c>
      <c r="H9" s="139">
        <v>100</v>
      </c>
      <c r="I9" s="139">
        <v>100</v>
      </c>
      <c r="J9" s="139">
        <v>100</v>
      </c>
      <c r="K9" s="139">
        <v>100</v>
      </c>
      <c r="L9" s="139">
        <v>100</v>
      </c>
    </row>
    <row r="10" spans="1:12">
      <c r="A10" s="137">
        <v>4</v>
      </c>
      <c r="B10" s="139" t="s">
        <v>216</v>
      </c>
      <c r="C10" s="139"/>
      <c r="D10" s="139"/>
      <c r="E10" s="139">
        <v>60</v>
      </c>
      <c r="F10" s="139">
        <v>100</v>
      </c>
      <c r="G10" s="139">
        <v>100</v>
      </c>
      <c r="H10" s="139">
        <v>100</v>
      </c>
      <c r="I10" s="139">
        <v>100</v>
      </c>
      <c r="J10" s="139">
        <v>100</v>
      </c>
      <c r="K10" s="139">
        <v>100</v>
      </c>
      <c r="L10" s="139">
        <v>100</v>
      </c>
    </row>
    <row r="11" spans="1:12">
      <c r="A11" s="137">
        <v>5</v>
      </c>
      <c r="B11" s="139" t="s">
        <v>217</v>
      </c>
      <c r="C11" s="139"/>
      <c r="D11" s="139"/>
      <c r="E11" s="139">
        <v>60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</row>
    <row r="12" spans="1:12">
      <c r="A12" s="137">
        <v>6</v>
      </c>
      <c r="B12" s="139" t="s">
        <v>218</v>
      </c>
      <c r="C12" s="139"/>
      <c r="D12" s="139"/>
      <c r="E12" s="139">
        <v>60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</row>
    <row r="13" spans="1:12">
      <c r="A13" s="137">
        <v>7</v>
      </c>
      <c r="B13" s="139" t="s">
        <v>219</v>
      </c>
      <c r="C13" s="139"/>
      <c r="D13" s="139"/>
      <c r="E13" s="139">
        <v>60</v>
      </c>
      <c r="F13" s="139">
        <v>100</v>
      </c>
      <c r="G13" s="139">
        <v>100</v>
      </c>
      <c r="H13" s="139">
        <v>100</v>
      </c>
      <c r="I13" s="139">
        <v>100</v>
      </c>
      <c r="J13" s="139">
        <v>100</v>
      </c>
      <c r="K13" s="139">
        <v>100</v>
      </c>
      <c r="L13" s="139">
        <v>100</v>
      </c>
    </row>
    <row r="14" spans="1:12">
      <c r="A14" s="137">
        <v>8</v>
      </c>
      <c r="B14" s="139" t="s">
        <v>220</v>
      </c>
      <c r="C14" s="139"/>
      <c r="D14" s="139"/>
      <c r="E14" s="139">
        <v>60</v>
      </c>
      <c r="F14" s="139">
        <v>100</v>
      </c>
      <c r="G14" s="139">
        <v>100</v>
      </c>
      <c r="H14" s="139">
        <v>100</v>
      </c>
      <c r="I14" s="139">
        <v>100</v>
      </c>
      <c r="J14" s="139">
        <v>100</v>
      </c>
      <c r="K14" s="139">
        <v>100</v>
      </c>
      <c r="L14" s="139">
        <v>100</v>
      </c>
    </row>
    <row r="15" spans="1:12">
      <c r="A15" s="137">
        <v>9</v>
      </c>
      <c r="B15" s="139" t="s">
        <v>221</v>
      </c>
      <c r="C15" s="141"/>
      <c r="D15" s="141"/>
      <c r="E15" s="141"/>
      <c r="F15" s="141"/>
      <c r="G15" s="141"/>
      <c r="H15" s="139">
        <v>100</v>
      </c>
      <c r="I15" s="139">
        <v>100</v>
      </c>
      <c r="J15" s="139">
        <v>100</v>
      </c>
      <c r="K15" s="139">
        <v>100</v>
      </c>
      <c r="L15" s="139">
        <v>100</v>
      </c>
    </row>
    <row r="16" spans="1:12">
      <c r="A16" s="137">
        <v>10</v>
      </c>
      <c r="B16" s="139" t="s">
        <v>222</v>
      </c>
      <c r="C16" s="139"/>
      <c r="D16" s="139"/>
      <c r="E16" s="139">
        <v>100</v>
      </c>
      <c r="F16" s="139">
        <v>100</v>
      </c>
      <c r="G16" s="139">
        <v>100</v>
      </c>
      <c r="H16" s="139">
        <v>100</v>
      </c>
      <c r="I16" s="139">
        <v>100</v>
      </c>
      <c r="J16" s="139">
        <v>100</v>
      </c>
      <c r="K16" s="139">
        <v>100</v>
      </c>
      <c r="L16" s="139">
        <v>100</v>
      </c>
    </row>
    <row r="17" spans="1:12">
      <c r="A17" s="137">
        <v>11</v>
      </c>
      <c r="B17" s="139" t="s">
        <v>223</v>
      </c>
      <c r="C17" s="139"/>
      <c r="D17" s="139"/>
      <c r="E17" s="139">
        <v>100</v>
      </c>
      <c r="F17" s="139">
        <v>100</v>
      </c>
      <c r="G17" s="139">
        <v>100</v>
      </c>
      <c r="H17" s="139">
        <v>100</v>
      </c>
      <c r="I17" s="139">
        <v>100</v>
      </c>
      <c r="J17" s="139">
        <v>100</v>
      </c>
      <c r="K17" s="139">
        <v>100</v>
      </c>
      <c r="L17" s="139">
        <v>100</v>
      </c>
    </row>
    <row r="18" spans="1:12">
      <c r="A18" s="137">
        <v>12</v>
      </c>
      <c r="B18" s="139" t="s">
        <v>224</v>
      </c>
      <c r="C18" s="139"/>
      <c r="D18" s="139"/>
      <c r="E18" s="139">
        <v>80</v>
      </c>
      <c r="F18" s="139">
        <v>100</v>
      </c>
      <c r="G18" s="139">
        <v>100</v>
      </c>
      <c r="H18" s="139">
        <v>100</v>
      </c>
      <c r="I18" s="139">
        <v>100</v>
      </c>
      <c r="J18" s="139">
        <v>100</v>
      </c>
      <c r="K18" s="139">
        <v>100</v>
      </c>
      <c r="L18" s="139">
        <v>100</v>
      </c>
    </row>
    <row r="19" spans="1:12">
      <c r="A19" s="137">
        <v>13</v>
      </c>
      <c r="B19" s="139" t="s">
        <v>225</v>
      </c>
      <c r="C19" s="139"/>
      <c r="D19" s="139"/>
      <c r="E19" s="139">
        <v>100</v>
      </c>
      <c r="F19" s="139">
        <v>100</v>
      </c>
      <c r="G19" s="139">
        <v>100</v>
      </c>
      <c r="H19" s="139">
        <v>100</v>
      </c>
      <c r="I19" s="139">
        <v>100</v>
      </c>
      <c r="J19" s="139">
        <v>100</v>
      </c>
      <c r="K19" s="139">
        <v>100</v>
      </c>
      <c r="L19" s="139">
        <v>100</v>
      </c>
    </row>
    <row r="20" spans="1:12">
      <c r="A20" s="137">
        <v>14</v>
      </c>
      <c r="B20" s="139" t="s">
        <v>125</v>
      </c>
      <c r="C20" s="139"/>
      <c r="D20" s="139"/>
      <c r="E20" s="139">
        <v>60</v>
      </c>
      <c r="F20" s="139">
        <v>100</v>
      </c>
      <c r="G20" s="139">
        <v>100</v>
      </c>
      <c r="H20" s="139">
        <v>100</v>
      </c>
      <c r="I20" s="139">
        <v>100</v>
      </c>
      <c r="J20" s="139">
        <v>100</v>
      </c>
      <c r="K20" s="139">
        <v>100</v>
      </c>
      <c r="L20" s="139">
        <v>100</v>
      </c>
    </row>
    <row r="21" spans="1:12">
      <c r="A21" s="137">
        <v>15</v>
      </c>
      <c r="B21" s="139" t="s">
        <v>226</v>
      </c>
      <c r="C21" s="139"/>
      <c r="D21" s="139"/>
      <c r="E21" s="139">
        <v>60</v>
      </c>
      <c r="F21" s="139">
        <v>100</v>
      </c>
      <c r="G21" s="139">
        <v>100</v>
      </c>
      <c r="H21" s="139">
        <v>100</v>
      </c>
      <c r="I21" s="139">
        <v>100</v>
      </c>
      <c r="J21" s="139">
        <v>100</v>
      </c>
      <c r="K21" s="139">
        <v>100</v>
      </c>
      <c r="L21" s="139">
        <v>100</v>
      </c>
    </row>
    <row r="22" spans="1:12">
      <c r="A22" s="137">
        <v>16</v>
      </c>
      <c r="B22" s="139" t="s">
        <v>227</v>
      </c>
      <c r="C22" s="139"/>
      <c r="D22" s="139"/>
      <c r="E22" s="139">
        <v>60</v>
      </c>
      <c r="F22" s="139">
        <v>100</v>
      </c>
      <c r="G22" s="139">
        <v>100</v>
      </c>
      <c r="H22" s="139">
        <v>100</v>
      </c>
      <c r="I22" s="139">
        <v>100</v>
      </c>
      <c r="J22" s="139">
        <v>100</v>
      </c>
      <c r="K22" s="139">
        <v>100</v>
      </c>
      <c r="L22" s="139">
        <v>100</v>
      </c>
    </row>
    <row r="23" spans="1:12">
      <c r="A23" s="137">
        <v>17</v>
      </c>
      <c r="B23" s="139" t="s">
        <v>228</v>
      </c>
      <c r="C23" s="139"/>
      <c r="D23" s="139"/>
      <c r="E23" s="139">
        <v>90</v>
      </c>
      <c r="F23" s="139">
        <v>100</v>
      </c>
      <c r="G23" s="139">
        <v>100</v>
      </c>
      <c r="H23" s="139">
        <v>100</v>
      </c>
      <c r="I23" s="139">
        <v>100</v>
      </c>
      <c r="J23" s="139">
        <v>100</v>
      </c>
      <c r="K23" s="139">
        <v>100</v>
      </c>
      <c r="L23" s="139">
        <v>100</v>
      </c>
    </row>
    <row r="24" spans="1:12">
      <c r="A24" s="137">
        <v>18</v>
      </c>
      <c r="B24" s="139" t="s">
        <v>127</v>
      </c>
      <c r="C24" s="139"/>
      <c r="D24" s="139"/>
      <c r="E24" s="139">
        <v>60</v>
      </c>
      <c r="F24" s="139">
        <v>100</v>
      </c>
      <c r="G24" s="139">
        <v>100</v>
      </c>
      <c r="H24" s="139">
        <v>100</v>
      </c>
      <c r="I24" s="139">
        <v>100</v>
      </c>
      <c r="J24" s="139">
        <v>100</v>
      </c>
      <c r="K24" s="139">
        <v>100</v>
      </c>
      <c r="L24" s="139">
        <v>100</v>
      </c>
    </row>
    <row r="25" spans="1:12">
      <c r="A25" s="137">
        <v>19</v>
      </c>
      <c r="B25" s="139" t="s">
        <v>229</v>
      </c>
      <c r="C25" s="139"/>
      <c r="D25" s="139"/>
      <c r="E25" s="139">
        <v>60</v>
      </c>
      <c r="F25" s="139">
        <v>100</v>
      </c>
      <c r="G25" s="139">
        <v>100</v>
      </c>
      <c r="H25" s="139">
        <v>100</v>
      </c>
      <c r="I25" s="139">
        <v>100</v>
      </c>
      <c r="J25" s="139">
        <v>100</v>
      </c>
      <c r="K25" s="139">
        <v>100</v>
      </c>
      <c r="L25" s="139">
        <v>100</v>
      </c>
    </row>
    <row r="26" spans="1:12">
      <c r="A26" s="137">
        <v>20</v>
      </c>
      <c r="B26" s="139" t="s">
        <v>130</v>
      </c>
      <c r="C26" s="139"/>
      <c r="D26" s="139"/>
      <c r="E26" s="139">
        <v>60</v>
      </c>
      <c r="F26" s="139">
        <v>100</v>
      </c>
      <c r="G26" s="139">
        <v>100</v>
      </c>
      <c r="H26" s="139">
        <v>100</v>
      </c>
      <c r="I26" s="139">
        <v>100</v>
      </c>
      <c r="J26" s="139">
        <v>100</v>
      </c>
      <c r="K26" s="139">
        <v>100</v>
      </c>
      <c r="L26" s="139">
        <v>100</v>
      </c>
    </row>
    <row r="27" spans="1:12">
      <c r="A27" s="137">
        <v>21</v>
      </c>
      <c r="B27" s="139" t="s">
        <v>131</v>
      </c>
      <c r="C27" s="139"/>
      <c r="D27" s="139"/>
      <c r="E27" s="139">
        <v>60</v>
      </c>
      <c r="F27" s="139">
        <v>100</v>
      </c>
      <c r="G27" s="139">
        <v>100</v>
      </c>
      <c r="H27" s="139">
        <v>100</v>
      </c>
      <c r="I27" s="139">
        <v>100</v>
      </c>
      <c r="J27" s="139">
        <v>100</v>
      </c>
      <c r="K27" s="139">
        <v>100</v>
      </c>
      <c r="L27" s="139">
        <v>100</v>
      </c>
    </row>
    <row r="28" spans="1:12">
      <c r="A28" s="137">
        <v>22</v>
      </c>
      <c r="B28" s="139" t="s">
        <v>132</v>
      </c>
      <c r="C28" s="139"/>
      <c r="D28" s="139"/>
      <c r="E28" s="139">
        <v>60</v>
      </c>
      <c r="F28" s="139">
        <v>100</v>
      </c>
      <c r="G28" s="139">
        <v>100</v>
      </c>
      <c r="H28" s="139">
        <v>100</v>
      </c>
      <c r="I28" s="139">
        <v>100</v>
      </c>
      <c r="J28" s="139">
        <v>100</v>
      </c>
      <c r="K28" s="139">
        <v>100</v>
      </c>
      <c r="L28" s="139">
        <v>100</v>
      </c>
    </row>
    <row r="29" spans="1:12">
      <c r="A29" s="137">
        <v>23</v>
      </c>
      <c r="B29" s="139" t="s">
        <v>133</v>
      </c>
      <c r="C29" s="139"/>
      <c r="D29" s="139"/>
      <c r="E29" s="139">
        <v>60</v>
      </c>
      <c r="F29" s="139">
        <v>100</v>
      </c>
      <c r="G29" s="139">
        <v>100</v>
      </c>
      <c r="H29" s="139">
        <v>100</v>
      </c>
      <c r="I29" s="139">
        <v>100</v>
      </c>
      <c r="J29" s="139">
        <v>100</v>
      </c>
      <c r="K29" s="139">
        <v>100</v>
      </c>
      <c r="L29" s="139">
        <v>100</v>
      </c>
    </row>
    <row r="30" spans="1:12">
      <c r="A30" s="137">
        <v>24</v>
      </c>
      <c r="B30" s="139" t="s">
        <v>139</v>
      </c>
      <c r="C30" s="139"/>
      <c r="D30" s="139"/>
      <c r="E30" s="139">
        <v>60</v>
      </c>
      <c r="F30" s="139">
        <v>100</v>
      </c>
      <c r="G30" s="139">
        <v>100</v>
      </c>
      <c r="H30" s="139">
        <v>100</v>
      </c>
      <c r="I30" s="139">
        <v>100</v>
      </c>
      <c r="J30" s="139">
        <v>100</v>
      </c>
      <c r="K30" s="139">
        <v>100</v>
      </c>
      <c r="L30" s="139">
        <v>100</v>
      </c>
    </row>
    <row r="31" spans="1:12">
      <c r="A31" s="137">
        <v>25</v>
      </c>
      <c r="B31" s="139" t="s">
        <v>126</v>
      </c>
      <c r="C31" s="139"/>
      <c r="D31" s="139"/>
      <c r="E31" s="139">
        <v>60</v>
      </c>
      <c r="F31" s="139">
        <v>100</v>
      </c>
      <c r="G31" s="139">
        <v>100</v>
      </c>
      <c r="H31" s="139">
        <v>100</v>
      </c>
      <c r="I31" s="139">
        <v>100</v>
      </c>
      <c r="J31" s="139">
        <v>100</v>
      </c>
      <c r="K31" s="139">
        <v>100</v>
      </c>
      <c r="L31" s="139">
        <v>100</v>
      </c>
    </row>
    <row r="32" spans="1:12">
      <c r="A32" s="137">
        <v>26</v>
      </c>
      <c r="B32" s="139" t="s">
        <v>138</v>
      </c>
      <c r="C32" s="139"/>
      <c r="D32" s="139"/>
      <c r="E32" s="139">
        <v>60</v>
      </c>
      <c r="F32" s="139">
        <v>100</v>
      </c>
      <c r="G32" s="139">
        <v>100</v>
      </c>
      <c r="H32" s="139">
        <v>100</v>
      </c>
      <c r="I32" s="139">
        <v>100</v>
      </c>
      <c r="J32" s="139">
        <v>100</v>
      </c>
      <c r="K32" s="139">
        <v>100</v>
      </c>
      <c r="L32" s="139">
        <v>100</v>
      </c>
    </row>
    <row r="33" spans="1:12">
      <c r="A33" s="137">
        <v>27</v>
      </c>
      <c r="B33" s="139" t="s">
        <v>230</v>
      </c>
      <c r="C33" s="141"/>
      <c r="D33" s="141"/>
      <c r="E33" s="141" t="s">
        <v>149</v>
      </c>
      <c r="F33" s="141" t="s">
        <v>149</v>
      </c>
      <c r="G33" s="141" t="s">
        <v>149</v>
      </c>
      <c r="H33" s="139">
        <v>100</v>
      </c>
      <c r="I33" s="139">
        <v>100</v>
      </c>
      <c r="J33" s="139">
        <v>100</v>
      </c>
      <c r="K33" s="139">
        <v>100</v>
      </c>
      <c r="L33" s="139">
        <v>100</v>
      </c>
    </row>
    <row r="34" spans="1:12">
      <c r="A34" s="137">
        <v>28</v>
      </c>
      <c r="B34" s="139" t="s">
        <v>231</v>
      </c>
      <c r="C34" s="139"/>
      <c r="D34" s="139"/>
      <c r="E34" s="139">
        <v>10</v>
      </c>
      <c r="F34" s="139">
        <v>100</v>
      </c>
      <c r="G34" s="139">
        <v>100</v>
      </c>
      <c r="H34" s="139">
        <v>100</v>
      </c>
      <c r="I34" s="139">
        <v>100</v>
      </c>
      <c r="J34" s="139">
        <v>100</v>
      </c>
      <c r="K34" s="139">
        <v>100</v>
      </c>
      <c r="L34" s="139">
        <v>100</v>
      </c>
    </row>
    <row r="35" spans="1:12">
      <c r="A35" s="137">
        <v>29</v>
      </c>
      <c r="B35" s="139" t="s">
        <v>232</v>
      </c>
      <c r="C35" s="141"/>
      <c r="D35" s="141"/>
      <c r="E35" s="139">
        <v>10</v>
      </c>
      <c r="F35" s="139">
        <v>60</v>
      </c>
      <c r="G35" s="139">
        <v>80</v>
      </c>
      <c r="H35" s="139">
        <v>100</v>
      </c>
      <c r="I35" s="139">
        <v>100</v>
      </c>
      <c r="J35" s="139">
        <v>100</v>
      </c>
      <c r="K35" s="139">
        <v>100</v>
      </c>
      <c r="L35" s="139">
        <v>100</v>
      </c>
    </row>
    <row r="36" spans="1:12">
      <c r="A36" s="137">
        <v>30</v>
      </c>
      <c r="B36" s="139" t="s">
        <v>233</v>
      </c>
      <c r="C36" s="141"/>
      <c r="D36" s="141"/>
      <c r="E36" s="141" t="s">
        <v>149</v>
      </c>
      <c r="F36" s="141" t="s">
        <v>149</v>
      </c>
      <c r="G36" s="139">
        <v>40</v>
      </c>
      <c r="H36" s="139">
        <v>100</v>
      </c>
      <c r="I36" s="139">
        <v>100</v>
      </c>
      <c r="J36" s="139">
        <v>100</v>
      </c>
      <c r="K36" s="139">
        <v>100</v>
      </c>
      <c r="L36" s="139">
        <v>100</v>
      </c>
    </row>
    <row r="37" spans="1:12">
      <c r="A37" s="137">
        <v>31</v>
      </c>
      <c r="B37" s="139" t="s">
        <v>234</v>
      </c>
      <c r="C37" s="141"/>
      <c r="D37" s="141"/>
      <c r="E37" s="141"/>
      <c r="F37" s="141"/>
      <c r="G37" s="139">
        <v>40</v>
      </c>
      <c r="H37" s="139">
        <v>100</v>
      </c>
      <c r="I37" s="139">
        <v>100</v>
      </c>
      <c r="J37" s="139">
        <v>100</v>
      </c>
      <c r="K37" s="139">
        <v>100</v>
      </c>
      <c r="L37" s="139">
        <v>100</v>
      </c>
    </row>
    <row r="38" spans="1:12">
      <c r="A38" s="137">
        <v>32</v>
      </c>
      <c r="B38" s="139" t="s">
        <v>235</v>
      </c>
      <c r="C38" s="139"/>
      <c r="D38" s="139"/>
      <c r="E38" s="139">
        <v>40</v>
      </c>
      <c r="F38" s="139">
        <v>60</v>
      </c>
      <c r="G38" s="139">
        <v>80</v>
      </c>
      <c r="H38" s="139">
        <v>100</v>
      </c>
      <c r="I38" s="139">
        <v>100</v>
      </c>
      <c r="J38" s="139">
        <v>100</v>
      </c>
      <c r="K38" s="139">
        <v>100</v>
      </c>
      <c r="L38" s="139">
        <v>100</v>
      </c>
    </row>
    <row r="39" spans="1:12">
      <c r="A39" s="137">
        <v>33</v>
      </c>
      <c r="B39" s="139" t="s">
        <v>236</v>
      </c>
      <c r="C39" s="139"/>
      <c r="D39" s="139"/>
      <c r="E39" s="139">
        <v>40</v>
      </c>
      <c r="F39" s="139">
        <v>60</v>
      </c>
      <c r="G39" s="139">
        <v>80</v>
      </c>
      <c r="H39" s="139">
        <v>100</v>
      </c>
      <c r="I39" s="139">
        <v>100</v>
      </c>
      <c r="J39" s="139">
        <v>100</v>
      </c>
      <c r="K39" s="139">
        <v>100</v>
      </c>
      <c r="L39" s="139">
        <v>100</v>
      </c>
    </row>
    <row r="40" spans="1:12">
      <c r="A40" s="137">
        <v>34</v>
      </c>
      <c r="B40" s="139" t="s">
        <v>237</v>
      </c>
      <c r="C40" s="139"/>
      <c r="D40" s="139"/>
      <c r="E40" s="139">
        <v>40</v>
      </c>
      <c r="F40" s="139">
        <v>60</v>
      </c>
      <c r="G40" s="139">
        <v>80</v>
      </c>
      <c r="H40" s="139">
        <v>100</v>
      </c>
      <c r="I40" s="139">
        <v>100</v>
      </c>
      <c r="J40" s="139">
        <v>100</v>
      </c>
      <c r="K40" s="139">
        <v>100</v>
      </c>
      <c r="L40" s="139">
        <v>100</v>
      </c>
    </row>
    <row r="41" spans="1:12">
      <c r="A41" s="137">
        <v>35</v>
      </c>
      <c r="B41" s="139" t="s">
        <v>238</v>
      </c>
      <c r="C41" s="139"/>
      <c r="D41" s="139"/>
      <c r="E41" s="139">
        <v>60</v>
      </c>
      <c r="F41" s="139">
        <v>100</v>
      </c>
      <c r="G41" s="139">
        <v>100</v>
      </c>
      <c r="H41" s="139">
        <v>100</v>
      </c>
      <c r="I41" s="139">
        <v>100</v>
      </c>
      <c r="J41" s="139">
        <v>100</v>
      </c>
      <c r="K41" s="139">
        <v>100</v>
      </c>
      <c r="L41" s="139">
        <v>100</v>
      </c>
    </row>
    <row r="42" spans="1:12">
      <c r="A42" s="137">
        <v>36</v>
      </c>
      <c r="B42" s="139" t="s">
        <v>239</v>
      </c>
      <c r="C42" s="141"/>
      <c r="D42" s="141"/>
      <c r="E42" s="141" t="s">
        <v>149</v>
      </c>
      <c r="F42" s="141" t="s">
        <v>149</v>
      </c>
      <c r="G42" s="141"/>
      <c r="H42" s="139">
        <v>100</v>
      </c>
      <c r="I42" s="139">
        <v>100</v>
      </c>
      <c r="J42" s="139">
        <v>100</v>
      </c>
      <c r="K42" s="139">
        <v>100</v>
      </c>
      <c r="L42" s="139">
        <v>100</v>
      </c>
    </row>
    <row r="43" spans="1:12">
      <c r="A43" s="137">
        <v>37</v>
      </c>
      <c r="B43" s="139" t="s">
        <v>140</v>
      </c>
      <c r="C43" s="139"/>
      <c r="D43" s="139"/>
      <c r="E43" s="139">
        <v>60</v>
      </c>
      <c r="F43" s="139">
        <v>100</v>
      </c>
      <c r="G43" s="139">
        <v>100</v>
      </c>
      <c r="H43" s="139">
        <v>100</v>
      </c>
      <c r="I43" s="139">
        <v>100</v>
      </c>
      <c r="J43" s="139">
        <v>100</v>
      </c>
      <c r="K43" s="139">
        <v>100</v>
      </c>
      <c r="L43" s="139">
        <v>100</v>
      </c>
    </row>
    <row r="44" spans="1:12">
      <c r="A44" s="137">
        <v>38</v>
      </c>
      <c r="B44" s="153" t="s">
        <v>141</v>
      </c>
      <c r="C44" s="139"/>
      <c r="D44" s="139"/>
      <c r="E44" s="139">
        <v>60</v>
      </c>
      <c r="F44" s="139">
        <v>100</v>
      </c>
      <c r="G44" s="139">
        <v>100</v>
      </c>
      <c r="H44" s="139">
        <v>100</v>
      </c>
      <c r="I44" s="139">
        <v>100</v>
      </c>
      <c r="J44" s="139">
        <v>100</v>
      </c>
      <c r="K44" s="139">
        <v>100</v>
      </c>
      <c r="L44" s="139">
        <v>100</v>
      </c>
    </row>
    <row r="45" spans="1:12">
      <c r="A45" s="137">
        <v>39</v>
      </c>
      <c r="B45" s="139" t="s">
        <v>124</v>
      </c>
      <c r="C45" s="139"/>
      <c r="D45" s="139"/>
      <c r="E45" s="139">
        <v>60</v>
      </c>
      <c r="F45" s="139">
        <v>100</v>
      </c>
      <c r="G45" s="139">
        <v>100</v>
      </c>
      <c r="H45" s="139">
        <v>100</v>
      </c>
      <c r="I45" s="139">
        <v>100</v>
      </c>
      <c r="J45" s="139">
        <v>100</v>
      </c>
      <c r="K45" s="139">
        <v>100</v>
      </c>
      <c r="L45" s="139">
        <v>100</v>
      </c>
    </row>
    <row r="46" spans="1:12">
      <c r="A46" s="137">
        <v>40</v>
      </c>
      <c r="B46" s="139" t="s">
        <v>129</v>
      </c>
      <c r="C46" s="139"/>
      <c r="D46" s="139"/>
      <c r="E46" s="139">
        <v>85</v>
      </c>
      <c r="F46" s="139">
        <v>100</v>
      </c>
      <c r="G46" s="139">
        <v>100</v>
      </c>
      <c r="H46" s="139">
        <v>100</v>
      </c>
      <c r="I46" s="139">
        <v>100</v>
      </c>
      <c r="J46" s="139">
        <v>100</v>
      </c>
      <c r="K46" s="139">
        <v>100</v>
      </c>
      <c r="L46" s="139">
        <v>100</v>
      </c>
    </row>
    <row r="47" spans="1:12">
      <c r="A47" s="137">
        <v>41</v>
      </c>
      <c r="B47" s="139" t="s">
        <v>134</v>
      </c>
      <c r="C47" s="139"/>
      <c r="D47" s="139"/>
      <c r="E47" s="139">
        <v>60</v>
      </c>
      <c r="F47" s="139">
        <v>100</v>
      </c>
      <c r="G47" s="139">
        <v>100</v>
      </c>
      <c r="H47" s="139">
        <v>100</v>
      </c>
      <c r="I47" s="139">
        <v>100</v>
      </c>
      <c r="J47" s="139">
        <v>100</v>
      </c>
      <c r="K47" s="139">
        <v>100</v>
      </c>
      <c r="L47" s="139">
        <v>100</v>
      </c>
    </row>
    <row r="48" spans="1:12">
      <c r="A48" s="137">
        <v>42</v>
      </c>
      <c r="B48" s="139" t="s">
        <v>135</v>
      </c>
      <c r="C48" s="139"/>
      <c r="D48" s="139"/>
      <c r="E48" s="139">
        <v>60</v>
      </c>
      <c r="F48" s="139">
        <v>100</v>
      </c>
      <c r="G48" s="139">
        <v>100</v>
      </c>
      <c r="H48" s="139">
        <v>100</v>
      </c>
      <c r="I48" s="139">
        <v>100</v>
      </c>
      <c r="J48" s="139">
        <v>100</v>
      </c>
      <c r="K48" s="139">
        <v>100</v>
      </c>
      <c r="L48" s="139">
        <v>100</v>
      </c>
    </row>
    <row r="49" spans="1:12">
      <c r="A49" s="137">
        <v>43</v>
      </c>
      <c r="B49" s="139" t="s">
        <v>136</v>
      </c>
      <c r="C49" s="139"/>
      <c r="D49" s="139"/>
      <c r="E49" s="139">
        <v>60</v>
      </c>
      <c r="F49" s="139">
        <v>100</v>
      </c>
      <c r="G49" s="139">
        <v>100</v>
      </c>
      <c r="H49" s="139">
        <v>100</v>
      </c>
      <c r="I49" s="139">
        <v>100</v>
      </c>
      <c r="J49" s="139">
        <v>100</v>
      </c>
      <c r="K49" s="139">
        <v>100</v>
      </c>
      <c r="L49" s="139">
        <v>100</v>
      </c>
    </row>
    <row r="50" spans="1:12">
      <c r="A50" s="137">
        <v>44</v>
      </c>
      <c r="B50" s="139" t="s">
        <v>137</v>
      </c>
      <c r="C50" s="139"/>
      <c r="D50" s="139"/>
      <c r="E50" s="139">
        <v>60</v>
      </c>
      <c r="F50" s="139">
        <v>100</v>
      </c>
      <c r="G50" s="139">
        <v>100</v>
      </c>
      <c r="H50" s="139">
        <v>100</v>
      </c>
      <c r="I50" s="139">
        <v>100</v>
      </c>
      <c r="J50" s="139">
        <v>100</v>
      </c>
      <c r="K50" s="139">
        <v>100</v>
      </c>
      <c r="L50" s="139">
        <v>100</v>
      </c>
    </row>
    <row r="51" spans="1:12">
      <c r="A51" s="137">
        <v>45</v>
      </c>
      <c r="B51" s="139" t="s">
        <v>142</v>
      </c>
      <c r="C51" s="139"/>
      <c r="D51" s="139"/>
      <c r="E51" s="139">
        <v>60</v>
      </c>
      <c r="F51" s="139">
        <v>100</v>
      </c>
      <c r="G51" s="139">
        <v>100</v>
      </c>
      <c r="H51" s="139">
        <v>100</v>
      </c>
      <c r="I51" s="139">
        <v>100</v>
      </c>
      <c r="J51" s="139">
        <v>100</v>
      </c>
      <c r="K51" s="139">
        <v>100</v>
      </c>
      <c r="L51" s="139">
        <v>100</v>
      </c>
    </row>
    <row r="52" spans="1:12">
      <c r="A52" s="137">
        <v>46</v>
      </c>
      <c r="B52" s="139" t="s">
        <v>240</v>
      </c>
      <c r="C52" s="139"/>
      <c r="D52" s="139"/>
      <c r="E52" s="139">
        <v>60</v>
      </c>
      <c r="F52" s="139">
        <v>100</v>
      </c>
      <c r="G52" s="139">
        <v>100</v>
      </c>
      <c r="H52" s="139">
        <v>100</v>
      </c>
      <c r="I52" s="139">
        <v>100</v>
      </c>
      <c r="J52" s="139">
        <v>100</v>
      </c>
      <c r="K52" s="139">
        <v>100</v>
      </c>
      <c r="L52" s="139">
        <v>100</v>
      </c>
    </row>
    <row r="53" spans="1:12">
      <c r="A53" s="137">
        <v>47</v>
      </c>
      <c r="B53" s="139" t="s">
        <v>241</v>
      </c>
      <c r="C53" s="139"/>
      <c r="D53" s="139"/>
      <c r="E53" s="139">
        <v>60</v>
      </c>
      <c r="F53" s="139">
        <v>100</v>
      </c>
      <c r="G53" s="139">
        <v>100</v>
      </c>
      <c r="H53" s="139">
        <v>100</v>
      </c>
      <c r="I53" s="139">
        <v>100</v>
      </c>
      <c r="J53" s="139">
        <v>100</v>
      </c>
      <c r="K53" s="139">
        <v>100</v>
      </c>
      <c r="L53" s="139">
        <v>100</v>
      </c>
    </row>
    <row r="54" spans="1:12">
      <c r="A54" s="137">
        <v>48</v>
      </c>
      <c r="B54" s="139" t="s">
        <v>242</v>
      </c>
      <c r="C54" s="139"/>
      <c r="D54" s="139"/>
      <c r="E54" s="139">
        <v>60</v>
      </c>
      <c r="F54" s="139">
        <v>100</v>
      </c>
      <c r="G54" s="139">
        <v>100</v>
      </c>
      <c r="H54" s="139">
        <v>100</v>
      </c>
      <c r="I54" s="139">
        <v>100</v>
      </c>
      <c r="J54" s="139">
        <v>100</v>
      </c>
      <c r="K54" s="139">
        <v>100</v>
      </c>
      <c r="L54" s="139">
        <v>100</v>
      </c>
    </row>
    <row r="55" spans="1:12">
      <c r="A55" s="137">
        <v>49</v>
      </c>
      <c r="B55" s="139" t="s">
        <v>243</v>
      </c>
      <c r="C55" s="141"/>
      <c r="D55" s="141"/>
      <c r="E55" s="139">
        <v>10</v>
      </c>
      <c r="F55" s="139">
        <v>50</v>
      </c>
      <c r="G55" s="139">
        <v>100</v>
      </c>
      <c r="H55" s="139">
        <v>100</v>
      </c>
      <c r="I55" s="139">
        <v>100</v>
      </c>
      <c r="J55" s="139">
        <v>100</v>
      </c>
      <c r="K55" s="139">
        <v>100</v>
      </c>
      <c r="L55" s="139">
        <v>100</v>
      </c>
    </row>
    <row r="56" spans="1:12">
      <c r="A56" s="137">
        <v>50</v>
      </c>
      <c r="B56" s="139" t="s">
        <v>244</v>
      </c>
      <c r="C56" s="139"/>
      <c r="D56" s="139"/>
      <c r="E56" s="139">
        <v>60</v>
      </c>
      <c r="F56" s="139">
        <v>100</v>
      </c>
      <c r="G56" s="139">
        <v>100</v>
      </c>
      <c r="H56" s="139">
        <v>100</v>
      </c>
      <c r="I56" s="139">
        <v>100</v>
      </c>
      <c r="J56" s="139">
        <v>100</v>
      </c>
      <c r="K56" s="139">
        <v>100</v>
      </c>
      <c r="L56" s="139">
        <v>100</v>
      </c>
    </row>
    <row r="57" spans="1:12">
      <c r="A57" s="137">
        <v>51</v>
      </c>
      <c r="B57" s="139" t="s">
        <v>245</v>
      </c>
      <c r="C57" s="139"/>
      <c r="D57" s="139"/>
      <c r="E57" s="139">
        <v>80</v>
      </c>
      <c r="F57" s="139">
        <v>100</v>
      </c>
      <c r="G57" s="139">
        <v>100</v>
      </c>
      <c r="H57" s="139">
        <v>100</v>
      </c>
      <c r="I57" s="139">
        <v>100</v>
      </c>
      <c r="J57" s="139">
        <v>100</v>
      </c>
      <c r="K57" s="139">
        <v>100</v>
      </c>
      <c r="L57" s="139">
        <v>100</v>
      </c>
    </row>
    <row r="58" spans="1:12">
      <c r="A58" s="137">
        <v>52</v>
      </c>
      <c r="B58" s="139" t="s">
        <v>246</v>
      </c>
      <c r="C58" s="141"/>
      <c r="D58" s="141"/>
      <c r="E58" s="141">
        <v>0</v>
      </c>
      <c r="F58" s="141">
        <v>0</v>
      </c>
      <c r="G58" s="139">
        <v>40</v>
      </c>
      <c r="H58" s="139">
        <v>100</v>
      </c>
      <c r="I58" s="139">
        <v>100</v>
      </c>
      <c r="J58" s="139">
        <v>100</v>
      </c>
      <c r="K58" s="139">
        <v>100</v>
      </c>
      <c r="L58" s="139">
        <v>100</v>
      </c>
    </row>
    <row r="59" spans="1:12">
      <c r="A59" s="137">
        <v>53</v>
      </c>
      <c r="B59" s="145" t="s">
        <v>247</v>
      </c>
      <c r="C59" s="141"/>
      <c r="D59" s="141"/>
      <c r="E59" s="139">
        <v>10</v>
      </c>
      <c r="F59" s="139">
        <v>50</v>
      </c>
      <c r="G59" s="139">
        <v>100</v>
      </c>
      <c r="H59" s="139">
        <v>100</v>
      </c>
      <c r="I59" s="139">
        <v>100</v>
      </c>
      <c r="J59" s="139">
        <v>100</v>
      </c>
      <c r="K59" s="139">
        <v>100</v>
      </c>
      <c r="L59" s="139">
        <v>100</v>
      </c>
    </row>
    <row r="60" spans="1:12">
      <c r="A60" s="137">
        <v>54</v>
      </c>
      <c r="B60" s="145" t="s">
        <v>248</v>
      </c>
      <c r="C60" s="139"/>
      <c r="D60" s="139"/>
      <c r="E60" s="139">
        <v>80</v>
      </c>
      <c r="F60" s="139">
        <v>100</v>
      </c>
      <c r="G60" s="139">
        <v>100</v>
      </c>
      <c r="H60" s="139">
        <v>100</v>
      </c>
      <c r="I60" s="139">
        <v>100</v>
      </c>
      <c r="J60" s="139">
        <v>100</v>
      </c>
      <c r="K60" s="139">
        <v>100</v>
      </c>
      <c r="L60" s="139">
        <v>100</v>
      </c>
    </row>
    <row r="61" spans="1:12">
      <c r="A61" s="137">
        <v>55</v>
      </c>
      <c r="B61" s="145" t="s">
        <v>249</v>
      </c>
      <c r="C61" s="139"/>
      <c r="D61" s="139"/>
      <c r="E61" s="139">
        <v>10</v>
      </c>
      <c r="F61" s="139">
        <v>40</v>
      </c>
      <c r="G61" s="139">
        <v>80</v>
      </c>
      <c r="H61" s="139">
        <v>100</v>
      </c>
      <c r="I61" s="139">
        <v>100</v>
      </c>
      <c r="J61" s="139">
        <v>100</v>
      </c>
      <c r="K61" s="139">
        <v>100</v>
      </c>
      <c r="L61" s="139">
        <v>100</v>
      </c>
    </row>
    <row r="62" spans="1:12">
      <c r="A62" s="137">
        <v>56</v>
      </c>
      <c r="B62" s="145" t="s">
        <v>250</v>
      </c>
      <c r="C62" s="141"/>
      <c r="D62" s="141"/>
      <c r="E62" s="141">
        <v>0</v>
      </c>
      <c r="F62" s="141">
        <v>0</v>
      </c>
      <c r="G62" s="139">
        <v>40</v>
      </c>
      <c r="H62" s="139">
        <v>100</v>
      </c>
      <c r="I62" s="139">
        <v>100</v>
      </c>
      <c r="J62" s="139">
        <v>100</v>
      </c>
      <c r="K62" s="139">
        <v>100</v>
      </c>
      <c r="L62" s="139">
        <v>100</v>
      </c>
    </row>
    <row r="63" spans="1:12">
      <c r="A63" s="137">
        <v>57</v>
      </c>
      <c r="B63" s="145" t="s">
        <v>251</v>
      </c>
      <c r="C63" s="141"/>
      <c r="D63" s="141"/>
      <c r="E63" s="141">
        <v>0</v>
      </c>
      <c r="F63" s="139">
        <v>30</v>
      </c>
      <c r="G63" s="139">
        <v>80</v>
      </c>
      <c r="H63" s="139">
        <v>100</v>
      </c>
      <c r="I63" s="139">
        <v>100</v>
      </c>
      <c r="J63" s="139">
        <v>100</v>
      </c>
      <c r="K63" s="139">
        <v>100</v>
      </c>
      <c r="L63" s="139">
        <v>100</v>
      </c>
    </row>
    <row r="64" spans="1:12">
      <c r="A64" s="137">
        <v>58</v>
      </c>
      <c r="B64" s="145" t="s">
        <v>252</v>
      </c>
      <c r="C64" s="141"/>
      <c r="D64" s="141"/>
      <c r="E64" s="141">
        <v>0</v>
      </c>
      <c r="F64" s="141">
        <v>0</v>
      </c>
      <c r="G64" s="141">
        <v>0</v>
      </c>
      <c r="H64" s="139">
        <v>100</v>
      </c>
      <c r="I64" s="139">
        <v>100</v>
      </c>
      <c r="J64" s="139">
        <v>100</v>
      </c>
      <c r="K64" s="139">
        <v>100</v>
      </c>
      <c r="L64" s="139">
        <v>100</v>
      </c>
    </row>
    <row r="65" spans="1:12">
      <c r="A65" s="137">
        <v>59</v>
      </c>
      <c r="B65" s="145" t="s">
        <v>253</v>
      </c>
      <c r="C65" s="141"/>
      <c r="D65" s="141"/>
      <c r="E65" s="141">
        <v>0</v>
      </c>
      <c r="F65" s="139">
        <v>50</v>
      </c>
      <c r="G65" s="139">
        <v>100</v>
      </c>
      <c r="H65" s="139">
        <v>100</v>
      </c>
      <c r="I65" s="139">
        <v>100</v>
      </c>
      <c r="J65" s="139">
        <v>100</v>
      </c>
      <c r="K65" s="139">
        <v>100</v>
      </c>
      <c r="L65" s="139">
        <v>100</v>
      </c>
    </row>
    <row r="67" spans="1:12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>
      <c r="B70" s="155" t="s">
        <v>254</v>
      </c>
      <c r="C70" s="137"/>
      <c r="D70" s="137"/>
      <c r="E70" s="644">
        <f t="shared" ref="E70:L70" si="0">SUM(E7:E65)/59</f>
        <v>48.559322033898304</v>
      </c>
      <c r="F70" s="643">
        <f t="shared" si="0"/>
        <v>78.983050847457633</v>
      </c>
      <c r="G70" s="643">
        <f t="shared" si="0"/>
        <v>87.118644067796609</v>
      </c>
      <c r="H70" s="156">
        <f t="shared" si="0"/>
        <v>100</v>
      </c>
      <c r="I70" s="156">
        <f t="shared" si="0"/>
        <v>100</v>
      </c>
      <c r="J70" s="156">
        <f t="shared" si="0"/>
        <v>100</v>
      </c>
      <c r="K70" s="156">
        <f t="shared" si="0"/>
        <v>100</v>
      </c>
      <c r="L70" s="156">
        <f t="shared" si="0"/>
        <v>100</v>
      </c>
    </row>
    <row r="71" spans="1:12" ht="16.5" thickBot="1">
      <c r="B71" s="155" t="s">
        <v>255</v>
      </c>
      <c r="C71" s="137"/>
      <c r="D71" s="137"/>
      <c r="E71" s="158">
        <v>40</v>
      </c>
      <c r="F71" s="158">
        <v>60</v>
      </c>
      <c r="G71" s="158">
        <v>80</v>
      </c>
      <c r="H71" s="158">
        <v>100</v>
      </c>
      <c r="I71" s="158">
        <v>100</v>
      </c>
      <c r="J71" s="158">
        <v>100</v>
      </c>
      <c r="K71" s="158">
        <v>100</v>
      </c>
      <c r="L71" s="158">
        <v>100</v>
      </c>
    </row>
  </sheetData>
  <mergeCells count="2">
    <mergeCell ref="A1:L1"/>
    <mergeCell ref="A2:L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67"/>
  <sheetViews>
    <sheetView workbookViewId="0">
      <pane ySplit="5" topLeftCell="A6" activePane="bottomLeft" state="frozen"/>
      <selection activeCell="S34" sqref="S34"/>
      <selection pane="bottomLeft" activeCell="O38" sqref="O38"/>
    </sheetView>
  </sheetViews>
  <sheetFormatPr defaultColWidth="9.140625" defaultRowHeight="15"/>
  <cols>
    <col min="1" max="1" width="4.5703125" style="136" customWidth="1"/>
    <col min="2" max="2" width="31.42578125" style="136" customWidth="1"/>
    <col min="3" max="16384" width="9.140625" style="136"/>
  </cols>
  <sheetData>
    <row r="1" spans="1:13" ht="15.75">
      <c r="A1" s="890" t="s">
        <v>426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</row>
    <row r="2" spans="1:13" s="478" customFormat="1" ht="15" customHeight="1">
      <c r="A2" s="891" t="s">
        <v>432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</row>
    <row r="3" spans="1:13" s="478" customFormat="1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</row>
    <row r="4" spans="1:13" s="478" customFormat="1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</row>
    <row r="5" spans="1:13">
      <c r="B5" s="476" t="s">
        <v>120</v>
      </c>
      <c r="C5" s="476">
        <v>2011</v>
      </c>
      <c r="D5" s="476">
        <v>2012</v>
      </c>
      <c r="E5" s="476">
        <v>2013</v>
      </c>
      <c r="F5" s="476">
        <v>2014</v>
      </c>
      <c r="G5" s="476">
        <v>2015</v>
      </c>
      <c r="H5" s="476">
        <v>2016</v>
      </c>
      <c r="I5" s="476">
        <v>2017</v>
      </c>
      <c r="J5" s="476">
        <v>2018</v>
      </c>
      <c r="K5" s="476">
        <v>2019</v>
      </c>
      <c r="L5" s="476">
        <v>2020</v>
      </c>
    </row>
    <row r="6" spans="1:13">
      <c r="A6" s="137">
        <v>1</v>
      </c>
      <c r="B6" s="139" t="s">
        <v>215</v>
      </c>
      <c r="C6" s="139"/>
      <c r="D6" s="139"/>
      <c r="E6" s="139">
        <v>1</v>
      </c>
      <c r="F6" s="139">
        <v>2</v>
      </c>
      <c r="G6" s="139">
        <v>3</v>
      </c>
      <c r="H6" s="139">
        <v>3</v>
      </c>
      <c r="I6" s="139">
        <v>3</v>
      </c>
      <c r="J6" s="139">
        <v>3</v>
      </c>
      <c r="K6" s="139">
        <v>3</v>
      </c>
      <c r="L6" s="139">
        <v>3</v>
      </c>
    </row>
    <row r="7" spans="1:13">
      <c r="A7" s="137">
        <v>2</v>
      </c>
      <c r="B7" s="139" t="s">
        <v>122</v>
      </c>
      <c r="C7" s="139"/>
      <c r="D7" s="139"/>
      <c r="E7" s="139">
        <v>7</v>
      </c>
      <c r="F7" s="139">
        <v>12</v>
      </c>
      <c r="G7" s="139">
        <v>17</v>
      </c>
      <c r="H7" s="139">
        <v>21</v>
      </c>
      <c r="I7" s="139">
        <v>24</v>
      </c>
      <c r="J7" s="139">
        <v>24</v>
      </c>
      <c r="K7" s="139">
        <v>24</v>
      </c>
      <c r="L7" s="139">
        <v>24</v>
      </c>
    </row>
    <row r="8" spans="1:13">
      <c r="A8" s="137">
        <v>3</v>
      </c>
      <c r="B8" s="139" t="s">
        <v>123</v>
      </c>
      <c r="C8" s="139"/>
      <c r="D8" s="139"/>
      <c r="E8" s="139">
        <v>7</v>
      </c>
      <c r="F8" s="139">
        <v>15</v>
      </c>
      <c r="G8" s="139">
        <v>26</v>
      </c>
      <c r="H8" s="139">
        <v>32</v>
      </c>
      <c r="I8" s="139">
        <v>36</v>
      </c>
      <c r="J8" s="139">
        <v>36</v>
      </c>
      <c r="K8" s="139">
        <v>36</v>
      </c>
      <c r="L8" s="139">
        <v>36</v>
      </c>
      <c r="M8" s="159"/>
    </row>
    <row r="9" spans="1:13">
      <c r="A9" s="137">
        <v>4</v>
      </c>
      <c r="B9" s="139" t="s">
        <v>216</v>
      </c>
      <c r="C9" s="139"/>
      <c r="D9" s="139"/>
      <c r="E9" s="139">
        <v>2</v>
      </c>
      <c r="F9" s="139">
        <v>2</v>
      </c>
      <c r="G9" s="139">
        <v>4</v>
      </c>
      <c r="H9" s="139">
        <v>4</v>
      </c>
      <c r="I9" s="139">
        <v>12</v>
      </c>
      <c r="J9" s="139">
        <v>12</v>
      </c>
      <c r="K9" s="139">
        <v>12</v>
      </c>
      <c r="L9" s="139">
        <v>12</v>
      </c>
    </row>
    <row r="10" spans="1:13">
      <c r="A10" s="137">
        <v>5</v>
      </c>
      <c r="B10" s="139" t="s">
        <v>217</v>
      </c>
      <c r="C10" s="139"/>
      <c r="D10" s="139"/>
      <c r="E10" s="139">
        <v>9</v>
      </c>
      <c r="F10" s="139">
        <v>15</v>
      </c>
      <c r="G10" s="139">
        <v>18</v>
      </c>
      <c r="H10" s="139">
        <v>18</v>
      </c>
      <c r="I10" s="139">
        <v>18</v>
      </c>
      <c r="J10" s="139">
        <v>18</v>
      </c>
      <c r="K10" s="139">
        <v>18</v>
      </c>
      <c r="L10" s="139">
        <v>18</v>
      </c>
    </row>
    <row r="11" spans="1:13">
      <c r="A11" s="137">
        <v>6</v>
      </c>
      <c r="B11" s="139" t="s">
        <v>218</v>
      </c>
      <c r="C11" s="139"/>
      <c r="D11" s="139"/>
      <c r="E11" s="139">
        <v>1</v>
      </c>
      <c r="F11" s="139">
        <v>2</v>
      </c>
      <c r="G11" s="139">
        <v>2</v>
      </c>
      <c r="H11" s="139">
        <v>3</v>
      </c>
      <c r="I11" s="139">
        <v>3</v>
      </c>
      <c r="J11" s="139">
        <v>4</v>
      </c>
      <c r="K11" s="139">
        <v>4</v>
      </c>
      <c r="L11" s="139">
        <v>4</v>
      </c>
    </row>
    <row r="12" spans="1:13">
      <c r="A12" s="137">
        <v>7</v>
      </c>
      <c r="B12" s="139" t="s">
        <v>219</v>
      </c>
      <c r="C12" s="139"/>
      <c r="D12" s="139"/>
      <c r="E12" s="139">
        <v>10</v>
      </c>
      <c r="F12" s="139">
        <v>15</v>
      </c>
      <c r="G12" s="139">
        <v>20</v>
      </c>
      <c r="H12" s="139">
        <v>25</v>
      </c>
      <c r="I12" s="139">
        <v>28</v>
      </c>
      <c r="J12" s="139">
        <v>28</v>
      </c>
      <c r="K12" s="139">
        <v>28</v>
      </c>
      <c r="L12" s="139">
        <v>28</v>
      </c>
    </row>
    <row r="13" spans="1:13">
      <c r="A13" s="137">
        <v>8</v>
      </c>
      <c r="B13" s="139" t="s">
        <v>220</v>
      </c>
      <c r="C13" s="139"/>
      <c r="D13" s="139"/>
      <c r="E13" s="139">
        <v>1</v>
      </c>
      <c r="F13" s="139">
        <v>1</v>
      </c>
      <c r="G13" s="139">
        <v>2</v>
      </c>
      <c r="H13" s="139">
        <v>2</v>
      </c>
      <c r="I13" s="139">
        <v>2</v>
      </c>
      <c r="J13" s="139">
        <v>2</v>
      </c>
      <c r="K13" s="139">
        <v>2</v>
      </c>
      <c r="L13" s="139">
        <v>2</v>
      </c>
    </row>
    <row r="14" spans="1:13">
      <c r="A14" s="137">
        <v>9</v>
      </c>
      <c r="B14" s="139" t="s">
        <v>221</v>
      </c>
      <c r="C14" s="139"/>
      <c r="D14" s="139"/>
      <c r="E14" s="139">
        <v>0</v>
      </c>
      <c r="F14" s="139">
        <v>0</v>
      </c>
      <c r="G14" s="139">
        <v>0</v>
      </c>
      <c r="H14" s="139">
        <v>1</v>
      </c>
      <c r="I14" s="139">
        <v>1</v>
      </c>
      <c r="J14" s="139">
        <v>1</v>
      </c>
      <c r="K14" s="139">
        <v>1</v>
      </c>
      <c r="L14" s="139">
        <v>1</v>
      </c>
    </row>
    <row r="15" spans="1:13">
      <c r="A15" s="137">
        <v>10</v>
      </c>
      <c r="B15" s="139" t="s">
        <v>222</v>
      </c>
      <c r="C15" s="139"/>
      <c r="D15" s="139"/>
      <c r="E15" s="139">
        <v>10</v>
      </c>
      <c r="F15" s="139">
        <v>15</v>
      </c>
      <c r="G15" s="139">
        <v>20</v>
      </c>
      <c r="H15" s="139">
        <v>25</v>
      </c>
      <c r="I15" s="139">
        <v>30</v>
      </c>
      <c r="J15" s="139">
        <v>30</v>
      </c>
      <c r="K15" s="139">
        <v>30</v>
      </c>
      <c r="L15" s="139">
        <v>30</v>
      </c>
    </row>
    <row r="16" spans="1:13">
      <c r="A16" s="137">
        <v>11</v>
      </c>
      <c r="B16" s="139" t="s">
        <v>223</v>
      </c>
      <c r="C16" s="139"/>
      <c r="D16" s="139"/>
      <c r="E16" s="139">
        <v>10</v>
      </c>
      <c r="F16" s="139">
        <v>15</v>
      </c>
      <c r="G16" s="139">
        <v>20</v>
      </c>
      <c r="H16" s="139">
        <v>25</v>
      </c>
      <c r="I16" s="139">
        <v>32</v>
      </c>
      <c r="J16" s="139">
        <v>32</v>
      </c>
      <c r="K16" s="139">
        <v>32</v>
      </c>
      <c r="L16" s="139">
        <v>32</v>
      </c>
    </row>
    <row r="17" spans="1:13">
      <c r="A17" s="137">
        <v>12</v>
      </c>
      <c r="B17" s="139" t="s">
        <v>224</v>
      </c>
      <c r="C17" s="139"/>
      <c r="D17" s="139"/>
      <c r="E17" s="139">
        <v>10</v>
      </c>
      <c r="F17" s="139">
        <v>15</v>
      </c>
      <c r="G17" s="139">
        <v>20</v>
      </c>
      <c r="H17" s="139">
        <v>25</v>
      </c>
      <c r="I17" s="139">
        <v>28</v>
      </c>
      <c r="J17" s="139">
        <v>28</v>
      </c>
      <c r="K17" s="139">
        <v>28</v>
      </c>
      <c r="L17" s="139">
        <v>28</v>
      </c>
    </row>
    <row r="18" spans="1:13">
      <c r="A18" s="137">
        <v>13</v>
      </c>
      <c r="B18" s="139" t="s">
        <v>225</v>
      </c>
      <c r="C18" s="139"/>
      <c r="D18" s="139"/>
      <c r="E18" s="139">
        <v>2</v>
      </c>
      <c r="F18" s="139">
        <v>2</v>
      </c>
      <c r="G18" s="139">
        <v>2</v>
      </c>
      <c r="H18" s="139">
        <v>2</v>
      </c>
      <c r="I18" s="139">
        <v>2</v>
      </c>
      <c r="J18" s="139">
        <v>2</v>
      </c>
      <c r="K18" s="139">
        <v>2</v>
      </c>
      <c r="L18" s="139">
        <v>2</v>
      </c>
    </row>
    <row r="19" spans="1:13">
      <c r="A19" s="137">
        <v>14</v>
      </c>
      <c r="B19" s="139" t="s">
        <v>125</v>
      </c>
      <c r="C19" s="139"/>
      <c r="D19" s="139"/>
      <c r="E19" s="139">
        <v>7</v>
      </c>
      <c r="F19" s="139">
        <v>15</v>
      </c>
      <c r="G19" s="139">
        <v>26</v>
      </c>
      <c r="H19" s="139">
        <v>28</v>
      </c>
      <c r="I19" s="139">
        <v>33</v>
      </c>
      <c r="J19" s="139">
        <v>33</v>
      </c>
      <c r="K19" s="139">
        <v>33</v>
      </c>
      <c r="L19" s="139">
        <v>33</v>
      </c>
    </row>
    <row r="20" spans="1:13">
      <c r="A20" s="137">
        <v>15</v>
      </c>
      <c r="B20" s="139" t="s">
        <v>226</v>
      </c>
      <c r="C20" s="139"/>
      <c r="D20" s="139"/>
      <c r="E20" s="139">
        <v>1</v>
      </c>
      <c r="F20" s="139">
        <v>1</v>
      </c>
      <c r="G20" s="139">
        <v>1</v>
      </c>
      <c r="H20" s="139">
        <v>1</v>
      </c>
      <c r="I20" s="139">
        <v>1</v>
      </c>
      <c r="J20" s="139">
        <v>1</v>
      </c>
      <c r="K20" s="139">
        <v>1</v>
      </c>
      <c r="L20" s="139">
        <v>1</v>
      </c>
    </row>
    <row r="21" spans="1:13">
      <c r="A21" s="137">
        <v>16</v>
      </c>
      <c r="B21" s="139" t="s">
        <v>227</v>
      </c>
      <c r="C21" s="139"/>
      <c r="D21" s="139"/>
      <c r="E21" s="139">
        <v>7</v>
      </c>
      <c r="F21" s="139">
        <v>15</v>
      </c>
      <c r="G21" s="139">
        <v>26</v>
      </c>
      <c r="H21" s="139">
        <v>32</v>
      </c>
      <c r="I21" s="139">
        <v>34</v>
      </c>
      <c r="J21" s="139">
        <v>34</v>
      </c>
      <c r="K21" s="139">
        <v>34</v>
      </c>
      <c r="L21" s="139">
        <v>34</v>
      </c>
    </row>
    <row r="22" spans="1:13">
      <c r="A22" s="137">
        <v>17</v>
      </c>
      <c r="B22" s="139" t="s">
        <v>228</v>
      </c>
      <c r="C22" s="139"/>
      <c r="D22" s="139"/>
      <c r="E22" s="139">
        <v>2</v>
      </c>
      <c r="F22" s="139">
        <v>2</v>
      </c>
      <c r="G22" s="139">
        <v>3</v>
      </c>
      <c r="H22" s="139">
        <v>3</v>
      </c>
      <c r="I22" s="139">
        <v>3</v>
      </c>
      <c r="J22" s="139">
        <v>3</v>
      </c>
      <c r="K22" s="139">
        <v>3</v>
      </c>
      <c r="L22" s="139">
        <v>3</v>
      </c>
    </row>
    <row r="23" spans="1:13">
      <c r="A23" s="137">
        <v>18</v>
      </c>
      <c r="B23" s="139" t="s">
        <v>127</v>
      </c>
      <c r="C23" s="139"/>
      <c r="D23" s="139"/>
      <c r="E23" s="139">
        <v>7</v>
      </c>
      <c r="F23" s="139">
        <v>15</v>
      </c>
      <c r="G23" s="139">
        <v>20</v>
      </c>
      <c r="H23" s="139">
        <v>25</v>
      </c>
      <c r="I23" s="139">
        <v>28</v>
      </c>
      <c r="J23" s="139">
        <v>28</v>
      </c>
      <c r="K23" s="139">
        <v>28</v>
      </c>
      <c r="L23" s="139">
        <v>28</v>
      </c>
    </row>
    <row r="24" spans="1:13">
      <c r="A24" s="137">
        <v>19</v>
      </c>
      <c r="B24" s="139" t="s">
        <v>229</v>
      </c>
      <c r="C24" s="139"/>
      <c r="D24" s="139"/>
      <c r="E24" s="139">
        <v>7</v>
      </c>
      <c r="F24" s="139">
        <v>15</v>
      </c>
      <c r="G24" s="139">
        <v>20</v>
      </c>
      <c r="H24" s="139">
        <v>25</v>
      </c>
      <c r="I24" s="139">
        <v>28</v>
      </c>
      <c r="J24" s="139">
        <v>28</v>
      </c>
      <c r="K24" s="139">
        <v>28</v>
      </c>
      <c r="L24" s="139">
        <v>28</v>
      </c>
    </row>
    <row r="25" spans="1:13">
      <c r="A25" s="137">
        <v>20</v>
      </c>
      <c r="B25" s="139" t="s">
        <v>130</v>
      </c>
      <c r="C25" s="139"/>
      <c r="D25" s="139"/>
      <c r="E25" s="139">
        <v>7</v>
      </c>
      <c r="F25" s="139">
        <v>15</v>
      </c>
      <c r="G25" s="139">
        <v>20</v>
      </c>
      <c r="H25" s="139">
        <v>25</v>
      </c>
      <c r="I25" s="139">
        <v>31</v>
      </c>
      <c r="J25" s="139">
        <v>31</v>
      </c>
      <c r="K25" s="139">
        <v>31</v>
      </c>
      <c r="L25" s="139">
        <v>31</v>
      </c>
    </row>
    <row r="26" spans="1:13">
      <c r="A26" s="137">
        <v>21</v>
      </c>
      <c r="B26" s="139" t="s">
        <v>131</v>
      </c>
      <c r="C26" s="139"/>
      <c r="D26" s="139"/>
      <c r="E26" s="139">
        <v>7</v>
      </c>
      <c r="F26" s="139">
        <v>15</v>
      </c>
      <c r="G26" s="139">
        <v>20</v>
      </c>
      <c r="H26" s="139">
        <v>30</v>
      </c>
      <c r="I26" s="139">
        <v>35</v>
      </c>
      <c r="J26" s="139">
        <v>35</v>
      </c>
      <c r="K26" s="139">
        <v>35</v>
      </c>
      <c r="L26" s="139">
        <v>35</v>
      </c>
    </row>
    <row r="27" spans="1:13" s="185" customFormat="1">
      <c r="A27" s="287">
        <v>22</v>
      </c>
      <c r="B27" s="287" t="s">
        <v>132</v>
      </c>
      <c r="C27" s="287"/>
      <c r="D27" s="287"/>
      <c r="E27" s="287">
        <v>7</v>
      </c>
      <c r="F27" s="287">
        <v>13</v>
      </c>
      <c r="G27" s="287">
        <v>18</v>
      </c>
      <c r="H27" s="287">
        <v>22</v>
      </c>
      <c r="I27" s="287">
        <v>25</v>
      </c>
      <c r="J27" s="287">
        <v>25</v>
      </c>
      <c r="K27" s="287">
        <v>25</v>
      </c>
      <c r="L27" s="287">
        <v>25</v>
      </c>
    </row>
    <row r="28" spans="1:13">
      <c r="A28" s="137">
        <v>23</v>
      </c>
      <c r="B28" s="139" t="s">
        <v>133</v>
      </c>
      <c r="C28" s="139"/>
      <c r="D28" s="139"/>
      <c r="E28" s="139">
        <v>7</v>
      </c>
      <c r="F28" s="139">
        <v>15</v>
      </c>
      <c r="G28" s="139">
        <v>20</v>
      </c>
      <c r="H28" s="139">
        <v>31</v>
      </c>
      <c r="I28" s="139">
        <v>31</v>
      </c>
      <c r="J28" s="139">
        <v>31</v>
      </c>
      <c r="K28" s="139">
        <v>31</v>
      </c>
      <c r="L28" s="139">
        <v>31</v>
      </c>
    </row>
    <row r="29" spans="1:13">
      <c r="A29" s="137">
        <v>24</v>
      </c>
      <c r="B29" s="139" t="s">
        <v>139</v>
      </c>
      <c r="C29" s="139"/>
      <c r="D29" s="139"/>
      <c r="E29" s="139">
        <v>7</v>
      </c>
      <c r="F29" s="139">
        <v>12</v>
      </c>
      <c r="G29" s="139">
        <v>17</v>
      </c>
      <c r="H29" s="139">
        <v>21</v>
      </c>
      <c r="I29" s="139">
        <v>23</v>
      </c>
      <c r="J29" s="139">
        <v>23</v>
      </c>
      <c r="K29" s="139">
        <v>23</v>
      </c>
      <c r="L29" s="139">
        <v>23</v>
      </c>
    </row>
    <row r="30" spans="1:13">
      <c r="A30" s="137">
        <v>25</v>
      </c>
      <c r="B30" s="139" t="s">
        <v>126</v>
      </c>
      <c r="C30" s="139"/>
      <c r="D30" s="139"/>
      <c r="E30" s="139">
        <v>7</v>
      </c>
      <c r="F30" s="139">
        <v>15</v>
      </c>
      <c r="G30" s="139">
        <v>20</v>
      </c>
      <c r="H30" s="139">
        <v>28</v>
      </c>
      <c r="I30" s="139">
        <v>32</v>
      </c>
      <c r="J30" s="139">
        <v>32</v>
      </c>
      <c r="K30" s="139">
        <v>32</v>
      </c>
      <c r="L30" s="139">
        <v>32</v>
      </c>
      <c r="M30" s="159"/>
    </row>
    <row r="31" spans="1:13">
      <c r="A31" s="137">
        <v>26</v>
      </c>
      <c r="B31" s="139" t="s">
        <v>138</v>
      </c>
      <c r="C31" s="139"/>
      <c r="D31" s="139"/>
      <c r="E31" s="139">
        <v>7</v>
      </c>
      <c r="F31" s="139">
        <v>15</v>
      </c>
      <c r="G31" s="139">
        <v>27</v>
      </c>
      <c r="H31" s="139">
        <v>30</v>
      </c>
      <c r="I31" s="139">
        <v>30</v>
      </c>
      <c r="J31" s="139">
        <v>30</v>
      </c>
      <c r="K31" s="139">
        <v>30</v>
      </c>
      <c r="L31" s="139">
        <v>30</v>
      </c>
    </row>
    <row r="32" spans="1:13">
      <c r="A32" s="137">
        <v>27</v>
      </c>
      <c r="B32" s="139" t="s">
        <v>230</v>
      </c>
      <c r="C32" s="139"/>
      <c r="D32" s="139"/>
      <c r="E32" s="139">
        <v>0</v>
      </c>
      <c r="F32" s="139">
        <v>0</v>
      </c>
      <c r="G32" s="139">
        <v>0</v>
      </c>
      <c r="H32" s="139">
        <v>1</v>
      </c>
      <c r="I32" s="139">
        <v>2</v>
      </c>
      <c r="J32" s="139">
        <v>2</v>
      </c>
      <c r="K32" s="139">
        <v>2</v>
      </c>
      <c r="L32" s="139">
        <v>2</v>
      </c>
    </row>
    <row r="33" spans="1:12">
      <c r="A33" s="137">
        <v>28</v>
      </c>
      <c r="B33" s="139" t="s">
        <v>231</v>
      </c>
      <c r="C33" s="139"/>
      <c r="D33" s="139"/>
      <c r="E33" s="139">
        <v>10</v>
      </c>
      <c r="F33" s="139">
        <v>10</v>
      </c>
      <c r="G33" s="139">
        <v>15</v>
      </c>
      <c r="H33" s="139">
        <v>18</v>
      </c>
      <c r="I33" s="139">
        <v>22</v>
      </c>
      <c r="J33" s="139">
        <v>26</v>
      </c>
      <c r="K33" s="139">
        <v>30</v>
      </c>
      <c r="L33" s="139">
        <v>35</v>
      </c>
    </row>
    <row r="34" spans="1:12">
      <c r="A34" s="137">
        <v>29</v>
      </c>
      <c r="B34" s="139" t="s">
        <v>232</v>
      </c>
      <c r="C34" s="139"/>
      <c r="D34" s="139"/>
      <c r="E34" s="139">
        <v>1</v>
      </c>
      <c r="F34" s="139">
        <v>2</v>
      </c>
      <c r="G34" s="139">
        <v>4</v>
      </c>
      <c r="H34" s="139">
        <v>5</v>
      </c>
      <c r="I34" s="139">
        <v>5</v>
      </c>
      <c r="J34" s="139">
        <v>5</v>
      </c>
      <c r="K34" s="139">
        <v>5</v>
      </c>
      <c r="L34" s="139">
        <v>5</v>
      </c>
    </row>
    <row r="35" spans="1:12">
      <c r="A35" s="137">
        <v>30</v>
      </c>
      <c r="B35" s="139" t="s">
        <v>233</v>
      </c>
      <c r="C35" s="139"/>
      <c r="D35" s="139"/>
      <c r="E35" s="139">
        <v>0</v>
      </c>
      <c r="F35" s="139">
        <v>0</v>
      </c>
      <c r="G35" s="139">
        <v>1</v>
      </c>
      <c r="H35" s="139">
        <v>1</v>
      </c>
      <c r="I35" s="139">
        <v>1</v>
      </c>
      <c r="J35" s="139">
        <v>1</v>
      </c>
      <c r="K35" s="139">
        <v>1</v>
      </c>
      <c r="L35" s="139">
        <v>1</v>
      </c>
    </row>
    <row r="36" spans="1:12">
      <c r="A36" s="137">
        <v>31</v>
      </c>
      <c r="B36" s="139" t="s">
        <v>234</v>
      </c>
      <c r="C36" s="139"/>
      <c r="D36" s="139"/>
      <c r="E36" s="139">
        <v>0</v>
      </c>
      <c r="F36" s="139">
        <v>0</v>
      </c>
      <c r="G36" s="139">
        <v>1</v>
      </c>
      <c r="H36" s="139">
        <v>1</v>
      </c>
      <c r="I36" s="139">
        <v>2</v>
      </c>
      <c r="J36" s="139">
        <v>3</v>
      </c>
      <c r="K36" s="139">
        <v>3</v>
      </c>
      <c r="L36" s="139">
        <v>3</v>
      </c>
    </row>
    <row r="37" spans="1:12">
      <c r="A37" s="137">
        <v>32</v>
      </c>
      <c r="B37" s="139" t="s">
        <v>235</v>
      </c>
      <c r="C37" s="139"/>
      <c r="D37" s="139"/>
      <c r="E37" s="139">
        <v>2</v>
      </c>
      <c r="F37" s="139">
        <v>2</v>
      </c>
      <c r="G37" s="139">
        <v>3</v>
      </c>
      <c r="H37" s="139">
        <v>3</v>
      </c>
      <c r="I37" s="139">
        <v>4</v>
      </c>
      <c r="J37" s="139">
        <v>4</v>
      </c>
      <c r="K37" s="139">
        <v>4</v>
      </c>
      <c r="L37" s="139">
        <v>4</v>
      </c>
    </row>
    <row r="38" spans="1:12">
      <c r="A38" s="137">
        <v>33</v>
      </c>
      <c r="B38" s="139" t="s">
        <v>236</v>
      </c>
      <c r="C38" s="139"/>
      <c r="D38" s="139"/>
      <c r="E38" s="139">
        <v>1</v>
      </c>
      <c r="F38" s="139">
        <v>1</v>
      </c>
      <c r="G38" s="139">
        <v>1</v>
      </c>
      <c r="H38" s="139">
        <v>1</v>
      </c>
      <c r="I38" s="139">
        <v>1</v>
      </c>
      <c r="J38" s="139">
        <v>1</v>
      </c>
      <c r="K38" s="139">
        <v>1</v>
      </c>
      <c r="L38" s="139">
        <v>1</v>
      </c>
    </row>
    <row r="39" spans="1:12">
      <c r="A39" s="137">
        <v>34</v>
      </c>
      <c r="B39" s="139" t="s">
        <v>237</v>
      </c>
      <c r="C39" s="139"/>
      <c r="D39" s="139"/>
      <c r="E39" s="139">
        <v>1</v>
      </c>
      <c r="F39" s="139">
        <v>2</v>
      </c>
      <c r="G39" s="139">
        <v>2</v>
      </c>
      <c r="H39" s="139">
        <v>3</v>
      </c>
      <c r="I39" s="139">
        <v>3</v>
      </c>
      <c r="J39" s="139">
        <v>3</v>
      </c>
      <c r="K39" s="139">
        <v>3</v>
      </c>
      <c r="L39" s="139">
        <v>3</v>
      </c>
    </row>
    <row r="40" spans="1:12">
      <c r="A40" s="137">
        <v>35</v>
      </c>
      <c r="B40" s="139" t="s">
        <v>238</v>
      </c>
      <c r="C40" s="139"/>
      <c r="D40" s="139"/>
      <c r="E40" s="139">
        <v>1</v>
      </c>
      <c r="F40" s="139">
        <v>2</v>
      </c>
      <c r="G40" s="139">
        <v>2</v>
      </c>
      <c r="H40" s="139">
        <v>3</v>
      </c>
      <c r="I40" s="139">
        <v>3</v>
      </c>
      <c r="J40" s="139">
        <v>3</v>
      </c>
      <c r="K40" s="139">
        <v>3</v>
      </c>
      <c r="L40" s="139">
        <v>3</v>
      </c>
    </row>
    <row r="41" spans="1:12">
      <c r="A41" s="137">
        <v>36</v>
      </c>
      <c r="B41" s="139" t="s">
        <v>239</v>
      </c>
      <c r="C41" s="139"/>
      <c r="D41" s="139"/>
      <c r="E41" s="139">
        <v>0</v>
      </c>
      <c r="F41" s="139">
        <v>0</v>
      </c>
      <c r="G41" s="139">
        <v>0</v>
      </c>
      <c r="H41" s="139">
        <v>2</v>
      </c>
      <c r="I41" s="139">
        <v>2</v>
      </c>
      <c r="J41" s="139">
        <v>2</v>
      </c>
      <c r="K41" s="139">
        <v>2</v>
      </c>
      <c r="L41" s="139">
        <v>2</v>
      </c>
    </row>
    <row r="42" spans="1:12">
      <c r="A42" s="137">
        <v>37</v>
      </c>
      <c r="B42" s="139" t="s">
        <v>140</v>
      </c>
      <c r="C42" s="139" t="s">
        <v>149</v>
      </c>
      <c r="D42" s="139"/>
      <c r="E42" s="139">
        <v>7</v>
      </c>
      <c r="F42" s="139">
        <v>12</v>
      </c>
      <c r="G42" s="139">
        <v>17</v>
      </c>
      <c r="H42" s="139">
        <v>21</v>
      </c>
      <c r="I42" s="139">
        <v>26</v>
      </c>
      <c r="J42" s="139">
        <v>26</v>
      </c>
      <c r="K42" s="139">
        <v>26</v>
      </c>
      <c r="L42" s="139">
        <v>26</v>
      </c>
    </row>
    <row r="43" spans="1:12">
      <c r="A43" s="137">
        <v>38</v>
      </c>
      <c r="B43" s="153" t="s">
        <v>141</v>
      </c>
      <c r="C43" s="139"/>
      <c r="D43" s="139"/>
      <c r="E43" s="139">
        <v>7</v>
      </c>
      <c r="F43" s="139">
        <v>15</v>
      </c>
      <c r="G43" s="139">
        <v>20</v>
      </c>
      <c r="H43" s="139">
        <v>28</v>
      </c>
      <c r="I43" s="139">
        <v>32</v>
      </c>
      <c r="J43" s="139">
        <v>32</v>
      </c>
      <c r="K43" s="139">
        <v>32</v>
      </c>
      <c r="L43" s="139">
        <v>32</v>
      </c>
    </row>
    <row r="44" spans="1:12">
      <c r="A44" s="137">
        <v>39</v>
      </c>
      <c r="B44" s="139" t="s">
        <v>124</v>
      </c>
      <c r="C44" s="139"/>
      <c r="D44" s="139"/>
      <c r="E44" s="139">
        <v>7</v>
      </c>
      <c r="F44" s="139">
        <v>13</v>
      </c>
      <c r="G44" s="139">
        <v>18</v>
      </c>
      <c r="H44" s="139">
        <v>22</v>
      </c>
      <c r="I44" s="139">
        <v>25</v>
      </c>
      <c r="J44" s="139">
        <v>25</v>
      </c>
      <c r="K44" s="139">
        <v>25</v>
      </c>
      <c r="L44" s="139">
        <v>25</v>
      </c>
    </row>
    <row r="45" spans="1:12">
      <c r="A45" s="137">
        <v>40</v>
      </c>
      <c r="B45" s="139" t="s">
        <v>129</v>
      </c>
      <c r="C45" s="139"/>
      <c r="D45" s="139"/>
      <c r="E45" s="139">
        <v>7</v>
      </c>
      <c r="F45" s="139">
        <v>15</v>
      </c>
      <c r="G45" s="139">
        <v>20</v>
      </c>
      <c r="H45" s="139">
        <v>28</v>
      </c>
      <c r="I45" s="139">
        <v>32</v>
      </c>
      <c r="J45" s="139">
        <v>32</v>
      </c>
      <c r="K45" s="139">
        <v>32</v>
      </c>
      <c r="L45" s="139">
        <v>32</v>
      </c>
    </row>
    <row r="46" spans="1:12">
      <c r="A46" s="137">
        <v>41</v>
      </c>
      <c r="B46" s="139" t="s">
        <v>134</v>
      </c>
      <c r="C46" s="139"/>
      <c r="D46" s="139"/>
      <c r="E46" s="139">
        <v>7</v>
      </c>
      <c r="F46" s="139">
        <v>15</v>
      </c>
      <c r="G46" s="139">
        <v>20</v>
      </c>
      <c r="H46" s="139">
        <v>28</v>
      </c>
      <c r="I46" s="139">
        <v>33</v>
      </c>
      <c r="J46" s="139">
        <v>33</v>
      </c>
      <c r="K46" s="139">
        <v>33</v>
      </c>
      <c r="L46" s="139">
        <v>33</v>
      </c>
    </row>
    <row r="47" spans="1:12">
      <c r="A47" s="137">
        <v>42</v>
      </c>
      <c r="B47" s="139" t="s">
        <v>135</v>
      </c>
      <c r="C47" s="139"/>
      <c r="D47" s="139"/>
      <c r="E47" s="139">
        <v>7</v>
      </c>
      <c r="F47" s="139">
        <v>12</v>
      </c>
      <c r="G47" s="139">
        <v>17</v>
      </c>
      <c r="H47" s="139">
        <v>21</v>
      </c>
      <c r="I47" s="139">
        <v>24</v>
      </c>
      <c r="J47" s="139">
        <v>24</v>
      </c>
      <c r="K47" s="139">
        <v>24</v>
      </c>
      <c r="L47" s="139">
        <v>24</v>
      </c>
    </row>
    <row r="48" spans="1:12">
      <c r="A48" s="137">
        <v>43</v>
      </c>
      <c r="B48" s="139" t="s">
        <v>136</v>
      </c>
      <c r="C48" s="139"/>
      <c r="D48" s="139"/>
      <c r="E48" s="139">
        <v>7</v>
      </c>
      <c r="F48" s="139">
        <v>15</v>
      </c>
      <c r="G48" s="139">
        <v>20</v>
      </c>
      <c r="H48" s="139">
        <v>28</v>
      </c>
      <c r="I48" s="139">
        <v>33</v>
      </c>
      <c r="J48" s="139">
        <v>33</v>
      </c>
      <c r="K48" s="139">
        <v>33</v>
      </c>
      <c r="L48" s="139">
        <v>33</v>
      </c>
    </row>
    <row r="49" spans="1:12">
      <c r="A49" s="137">
        <v>44</v>
      </c>
      <c r="B49" s="139" t="s">
        <v>137</v>
      </c>
      <c r="C49" s="139"/>
      <c r="D49" s="139"/>
      <c r="E49" s="139">
        <v>7</v>
      </c>
      <c r="F49" s="139">
        <v>12</v>
      </c>
      <c r="G49" s="139">
        <v>17</v>
      </c>
      <c r="H49" s="139">
        <v>21</v>
      </c>
      <c r="I49" s="139">
        <v>23</v>
      </c>
      <c r="J49" s="139">
        <v>23</v>
      </c>
      <c r="K49" s="139">
        <v>23</v>
      </c>
      <c r="L49" s="139">
        <v>23</v>
      </c>
    </row>
    <row r="50" spans="1:12">
      <c r="A50" s="137">
        <v>45</v>
      </c>
      <c r="B50" s="139" t="s">
        <v>142</v>
      </c>
      <c r="C50" s="139"/>
      <c r="D50" s="139"/>
      <c r="E50" s="139">
        <v>7</v>
      </c>
      <c r="F50" s="139">
        <v>15</v>
      </c>
      <c r="G50" s="139">
        <v>20</v>
      </c>
      <c r="H50" s="139">
        <v>25</v>
      </c>
      <c r="I50" s="139">
        <v>29</v>
      </c>
      <c r="J50" s="139">
        <v>29</v>
      </c>
      <c r="K50" s="139">
        <v>29</v>
      </c>
      <c r="L50" s="139">
        <v>29</v>
      </c>
    </row>
    <row r="51" spans="1:12">
      <c r="A51" s="137">
        <v>46</v>
      </c>
      <c r="B51" s="139" t="s">
        <v>240</v>
      </c>
      <c r="C51" s="139"/>
      <c r="D51" s="139"/>
      <c r="E51" s="139">
        <v>2</v>
      </c>
      <c r="F51" s="139">
        <v>3</v>
      </c>
      <c r="G51" s="139">
        <v>3</v>
      </c>
      <c r="H51" s="139">
        <v>3</v>
      </c>
      <c r="I51" s="139">
        <v>3</v>
      </c>
      <c r="J51" s="139">
        <v>3</v>
      </c>
      <c r="K51" s="139">
        <v>3</v>
      </c>
      <c r="L51" s="139">
        <v>3</v>
      </c>
    </row>
    <row r="52" spans="1:12">
      <c r="A52" s="137">
        <v>47</v>
      </c>
      <c r="B52" s="139" t="s">
        <v>241</v>
      </c>
      <c r="C52" s="139"/>
      <c r="D52" s="139"/>
      <c r="E52" s="139">
        <v>10</v>
      </c>
      <c r="F52" s="139">
        <v>15</v>
      </c>
      <c r="G52" s="139">
        <v>20</v>
      </c>
      <c r="H52" s="139">
        <v>32</v>
      </c>
      <c r="I52" s="139">
        <v>32</v>
      </c>
      <c r="J52" s="139">
        <v>32</v>
      </c>
      <c r="K52" s="139">
        <v>32</v>
      </c>
      <c r="L52" s="139">
        <v>32</v>
      </c>
    </row>
    <row r="53" spans="1:12">
      <c r="A53" s="137">
        <v>48</v>
      </c>
      <c r="B53" s="139" t="s">
        <v>242</v>
      </c>
      <c r="C53" s="139"/>
      <c r="D53" s="139"/>
      <c r="E53" s="139">
        <v>10</v>
      </c>
      <c r="F53" s="139">
        <v>15</v>
      </c>
      <c r="G53" s="139">
        <v>20</v>
      </c>
      <c r="H53" s="139">
        <v>32</v>
      </c>
      <c r="I53" s="139">
        <v>32</v>
      </c>
      <c r="J53" s="139">
        <v>32</v>
      </c>
      <c r="K53" s="139">
        <v>32</v>
      </c>
      <c r="L53" s="139">
        <v>32</v>
      </c>
    </row>
    <row r="54" spans="1:12">
      <c r="A54" s="137">
        <v>49</v>
      </c>
      <c r="B54" s="139" t="s">
        <v>243</v>
      </c>
      <c r="C54" s="139"/>
      <c r="D54" s="139"/>
      <c r="E54" s="139">
        <v>1</v>
      </c>
      <c r="F54" s="139">
        <v>1</v>
      </c>
      <c r="G54" s="139">
        <v>1</v>
      </c>
      <c r="H54" s="139">
        <v>1</v>
      </c>
      <c r="I54" s="139">
        <v>1</v>
      </c>
      <c r="J54" s="139">
        <v>1</v>
      </c>
      <c r="K54" s="139">
        <v>1</v>
      </c>
      <c r="L54" s="139">
        <v>1</v>
      </c>
    </row>
    <row r="55" spans="1:12">
      <c r="A55" s="137">
        <v>50</v>
      </c>
      <c r="B55" s="139" t="s">
        <v>244</v>
      </c>
      <c r="C55" s="139"/>
      <c r="D55" s="139"/>
      <c r="E55" s="139">
        <v>1</v>
      </c>
      <c r="F55" s="139">
        <v>1</v>
      </c>
      <c r="G55" s="139">
        <v>1</v>
      </c>
      <c r="H55" s="139">
        <v>1</v>
      </c>
      <c r="I55" s="139">
        <v>1</v>
      </c>
      <c r="J55" s="139">
        <v>1</v>
      </c>
      <c r="K55" s="139">
        <v>1</v>
      </c>
      <c r="L55" s="139">
        <v>1</v>
      </c>
    </row>
    <row r="56" spans="1:12">
      <c r="A56" s="137">
        <v>51</v>
      </c>
      <c r="B56" s="139" t="s">
        <v>245</v>
      </c>
      <c r="C56" s="139"/>
      <c r="D56" s="139"/>
      <c r="E56" s="139">
        <v>2</v>
      </c>
      <c r="F56" s="139">
        <v>2</v>
      </c>
      <c r="G56" s="139">
        <v>4</v>
      </c>
      <c r="H56" s="139">
        <v>4</v>
      </c>
      <c r="I56" s="139">
        <v>14</v>
      </c>
      <c r="J56" s="139">
        <v>14</v>
      </c>
      <c r="K56" s="139">
        <v>14</v>
      </c>
      <c r="L56" s="139">
        <v>14</v>
      </c>
    </row>
    <row r="57" spans="1:12">
      <c r="A57" s="137">
        <v>52</v>
      </c>
      <c r="B57" s="139" t="s">
        <v>246</v>
      </c>
      <c r="C57" s="139"/>
      <c r="D57" s="139"/>
      <c r="E57" s="139">
        <v>0</v>
      </c>
      <c r="F57" s="139">
        <v>0</v>
      </c>
      <c r="G57" s="139">
        <v>4</v>
      </c>
      <c r="H57" s="139">
        <v>4</v>
      </c>
      <c r="I57" s="139">
        <v>8</v>
      </c>
      <c r="J57" s="139">
        <v>8</v>
      </c>
      <c r="K57" s="139">
        <v>8</v>
      </c>
      <c r="L57" s="139">
        <v>8</v>
      </c>
    </row>
    <row r="58" spans="1:12">
      <c r="A58" s="137">
        <v>53</v>
      </c>
      <c r="B58" s="145" t="s">
        <v>247</v>
      </c>
      <c r="C58" s="139"/>
      <c r="D58" s="139"/>
      <c r="E58" s="139">
        <v>8</v>
      </c>
      <c r="F58" s="139">
        <v>10</v>
      </c>
      <c r="G58" s="139">
        <v>12</v>
      </c>
      <c r="H58" s="139">
        <v>14</v>
      </c>
      <c r="I58" s="139">
        <v>18</v>
      </c>
      <c r="J58" s="139">
        <v>18</v>
      </c>
      <c r="K58" s="139">
        <v>18</v>
      </c>
      <c r="L58" s="139">
        <v>18</v>
      </c>
    </row>
    <row r="59" spans="1:12">
      <c r="A59" s="137">
        <v>54</v>
      </c>
      <c r="B59" s="145" t="s">
        <v>248</v>
      </c>
      <c r="C59" s="139"/>
      <c r="D59" s="139"/>
      <c r="E59" s="139">
        <v>2</v>
      </c>
      <c r="F59" s="139">
        <v>2</v>
      </c>
      <c r="G59" s="139">
        <v>4</v>
      </c>
      <c r="H59" s="139">
        <v>4</v>
      </c>
      <c r="I59" s="139">
        <v>14</v>
      </c>
      <c r="J59" s="139">
        <v>14</v>
      </c>
      <c r="K59" s="139">
        <v>14</v>
      </c>
      <c r="L59" s="139">
        <v>14</v>
      </c>
    </row>
    <row r="60" spans="1:12">
      <c r="A60" s="137">
        <v>55</v>
      </c>
      <c r="B60" s="145" t="s">
        <v>249</v>
      </c>
      <c r="C60" s="139"/>
      <c r="D60" s="139"/>
      <c r="E60" s="139">
        <v>3</v>
      </c>
      <c r="F60" s="139">
        <v>3</v>
      </c>
      <c r="G60" s="139">
        <v>3</v>
      </c>
      <c r="H60" s="139">
        <v>3</v>
      </c>
      <c r="I60" s="139">
        <v>3</v>
      </c>
      <c r="J60" s="139">
        <v>3</v>
      </c>
      <c r="K60" s="139">
        <v>3</v>
      </c>
      <c r="L60" s="139">
        <v>3</v>
      </c>
    </row>
    <row r="61" spans="1:12">
      <c r="A61" s="137">
        <v>56</v>
      </c>
      <c r="B61" s="145" t="s">
        <v>250</v>
      </c>
      <c r="C61" s="139"/>
      <c r="D61" s="139"/>
      <c r="E61" s="139">
        <v>0</v>
      </c>
      <c r="F61" s="139">
        <v>0</v>
      </c>
      <c r="G61" s="139">
        <v>1</v>
      </c>
      <c r="H61" s="139">
        <v>1</v>
      </c>
      <c r="I61" s="139">
        <v>1</v>
      </c>
      <c r="J61" s="139">
        <v>1</v>
      </c>
      <c r="K61" s="139">
        <v>1</v>
      </c>
      <c r="L61" s="139">
        <v>1</v>
      </c>
    </row>
    <row r="62" spans="1:12">
      <c r="A62" s="137">
        <v>57</v>
      </c>
      <c r="B62" s="145" t="s">
        <v>251</v>
      </c>
      <c r="C62" s="139"/>
      <c r="D62" s="139"/>
      <c r="E62" s="139">
        <v>0</v>
      </c>
      <c r="F62" s="139">
        <v>5</v>
      </c>
      <c r="G62" s="139">
        <v>10</v>
      </c>
      <c r="H62" s="139">
        <v>20</v>
      </c>
      <c r="I62" s="139">
        <v>27</v>
      </c>
      <c r="J62" s="139">
        <v>27</v>
      </c>
      <c r="K62" s="139">
        <v>27</v>
      </c>
      <c r="L62" s="139">
        <v>27</v>
      </c>
    </row>
    <row r="63" spans="1:12">
      <c r="A63" s="137">
        <v>58</v>
      </c>
      <c r="B63" s="145" t="s">
        <v>252</v>
      </c>
      <c r="C63" s="139"/>
      <c r="D63" s="139"/>
      <c r="E63" s="139">
        <v>0</v>
      </c>
      <c r="F63" s="139">
        <v>0</v>
      </c>
      <c r="G63" s="139">
        <v>0</v>
      </c>
      <c r="H63" s="139">
        <v>1</v>
      </c>
      <c r="I63" s="139">
        <v>1</v>
      </c>
      <c r="J63" s="139">
        <v>1</v>
      </c>
      <c r="K63" s="139">
        <v>1</v>
      </c>
      <c r="L63" s="139">
        <v>1</v>
      </c>
    </row>
    <row r="64" spans="1:12">
      <c r="A64" s="137">
        <v>59</v>
      </c>
      <c r="B64" s="145" t="s">
        <v>253</v>
      </c>
      <c r="C64" s="139"/>
      <c r="D64" s="139"/>
      <c r="E64" s="139">
        <v>0</v>
      </c>
      <c r="F64" s="139">
        <v>3</v>
      </c>
      <c r="G64" s="139">
        <v>3</v>
      </c>
      <c r="H64" s="139">
        <v>3</v>
      </c>
      <c r="I64" s="139">
        <v>3</v>
      </c>
      <c r="J64" s="139">
        <v>3</v>
      </c>
      <c r="K64" s="139">
        <v>3</v>
      </c>
      <c r="L64" s="139">
        <v>3</v>
      </c>
    </row>
    <row r="65" spans="2:12">
      <c r="E65" s="136">
        <f>AVERAGE(E6:E64)</f>
        <v>4.5423728813559325</v>
      </c>
      <c r="F65" s="136">
        <f t="shared" ref="F65:L65" si="0">AVERAGE(F6:F64)</f>
        <v>8.0847457627118651</v>
      </c>
      <c r="G65" s="136">
        <f t="shared" si="0"/>
        <v>11.457627118644067</v>
      </c>
      <c r="H65" s="136">
        <f t="shared" si="0"/>
        <v>14.745762711864407</v>
      </c>
      <c r="I65" s="136">
        <f t="shared" si="0"/>
        <v>17.16949152542373</v>
      </c>
      <c r="J65" s="136">
        <f t="shared" si="0"/>
        <v>17.271186440677965</v>
      </c>
      <c r="K65" s="136">
        <f t="shared" si="0"/>
        <v>17.338983050847457</v>
      </c>
      <c r="L65" s="136">
        <f t="shared" si="0"/>
        <v>17.423728813559322</v>
      </c>
    </row>
    <row r="66" spans="2:12">
      <c r="B66" s="155" t="s">
        <v>254</v>
      </c>
      <c r="C66" s="137"/>
      <c r="D66" s="137"/>
    </row>
    <row r="67" spans="2:12" ht="16.5" thickBot="1">
      <c r="B67" s="155" t="s">
        <v>255</v>
      </c>
      <c r="C67" s="137"/>
      <c r="D67" s="137"/>
      <c r="E67" s="645">
        <v>20</v>
      </c>
      <c r="F67" s="645">
        <v>30</v>
      </c>
      <c r="G67" s="645">
        <v>40</v>
      </c>
      <c r="H67" s="645">
        <v>60</v>
      </c>
      <c r="I67" s="645">
        <v>67</v>
      </c>
      <c r="J67" s="645">
        <v>67</v>
      </c>
      <c r="K67" s="645">
        <v>67</v>
      </c>
      <c r="L67" s="645">
        <v>67</v>
      </c>
    </row>
  </sheetData>
  <mergeCells count="2">
    <mergeCell ref="A1:L1"/>
    <mergeCell ref="A2:L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0"/>
  </sheetPr>
  <dimension ref="A1:O7"/>
  <sheetViews>
    <sheetView tabSelected="1" workbookViewId="0">
      <selection activeCell="P32" sqref="P32"/>
    </sheetView>
  </sheetViews>
  <sheetFormatPr defaultRowHeight="15"/>
  <cols>
    <col min="2" max="2" width="22.42578125" customWidth="1"/>
  </cols>
  <sheetData>
    <row r="1" spans="1:15" ht="27.75" customHeight="1">
      <c r="A1" s="893" t="s">
        <v>433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480"/>
      <c r="O1" s="480"/>
    </row>
    <row r="2" spans="1:15" ht="27.75" customHeight="1">
      <c r="A2" s="894" t="s">
        <v>434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480"/>
      <c r="O2" s="480"/>
    </row>
    <row r="3" spans="1:15" ht="21.75" customHeight="1" thickBot="1">
      <c r="A3" s="879" t="s">
        <v>435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</row>
    <row r="4" spans="1:15" s="22" customFormat="1" ht="15.75" thickBot="1">
      <c r="A4" s="807" t="s">
        <v>106</v>
      </c>
      <c r="B4" s="807" t="s">
        <v>107</v>
      </c>
      <c r="C4" s="807" t="s">
        <v>153</v>
      </c>
      <c r="D4" s="810" t="s">
        <v>109</v>
      </c>
      <c r="E4" s="811"/>
      <c r="F4" s="811"/>
      <c r="G4" s="811"/>
      <c r="H4" s="811"/>
      <c r="I4" s="811"/>
      <c r="J4" s="811"/>
      <c r="K4" s="811"/>
      <c r="L4" s="811"/>
      <c r="M4" s="812"/>
    </row>
    <row r="5" spans="1:15" s="22" customFormat="1" ht="15.75" thickBot="1">
      <c r="A5" s="808"/>
      <c r="B5" s="809"/>
      <c r="C5" s="808"/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</row>
    <row r="6" spans="1:15" s="22" customFormat="1" ht="15.7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</row>
    <row r="7" spans="1:15" ht="77.25" thickBot="1">
      <c r="A7" s="284">
        <v>10</v>
      </c>
      <c r="B7" s="269" t="s">
        <v>353</v>
      </c>
      <c r="C7" s="296" t="s">
        <v>112</v>
      </c>
      <c r="D7" s="297">
        <v>46</v>
      </c>
      <c r="E7" s="297">
        <v>47</v>
      </c>
      <c r="F7" s="297">
        <v>48</v>
      </c>
      <c r="G7" s="263">
        <v>49</v>
      </c>
      <c r="H7" s="263">
        <v>50</v>
      </c>
      <c r="I7" s="263">
        <v>51</v>
      </c>
      <c r="J7" s="263">
        <v>52</v>
      </c>
      <c r="K7" s="263">
        <v>54</v>
      </c>
      <c r="L7" s="263">
        <v>57</v>
      </c>
      <c r="M7" s="263">
        <v>58</v>
      </c>
    </row>
  </sheetData>
  <mergeCells count="7">
    <mergeCell ref="A4:A5"/>
    <mergeCell ref="B4:B5"/>
    <mergeCell ref="C4:C5"/>
    <mergeCell ref="D4:M4"/>
    <mergeCell ref="A1:M1"/>
    <mergeCell ref="A2:M2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99</vt:i4>
      </vt:variant>
    </vt:vector>
  </HeadingPairs>
  <TitlesOfParts>
    <vt:vector size="99" baseType="lpstr">
      <vt:lpstr>смерт 1</vt:lpstr>
      <vt:lpstr>2.</vt:lpstr>
      <vt:lpstr>3. мл. см. РМИАЦ</vt:lpstr>
      <vt:lpstr>3 мл.см. МЗ</vt:lpstr>
      <vt:lpstr>4.</vt:lpstr>
      <vt:lpstr>5.</vt:lpstr>
      <vt:lpstr>6.</vt:lpstr>
      <vt:lpstr>7 смерт.туб</vt:lpstr>
      <vt:lpstr>9</vt:lpstr>
      <vt:lpstr>8</vt:lpstr>
      <vt:lpstr>10</vt:lpstr>
      <vt:lpstr>11 заб.туб</vt:lpstr>
      <vt:lpstr>12-13 Респ МО</vt:lpstr>
      <vt:lpstr>12-13 Город МО</vt:lpstr>
      <vt:lpstr>12-13 Район МО</vt:lpstr>
      <vt:lpstr>14</vt:lpstr>
      <vt:lpstr>15</vt:lpstr>
      <vt:lpstr>16</vt:lpstr>
      <vt:lpstr>17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1.23.</vt:lpstr>
      <vt:lpstr>1.24</vt:lpstr>
      <vt:lpstr>1.27</vt:lpstr>
      <vt:lpstr>1.28.профосм</vt:lpstr>
      <vt:lpstr>2.1 абац.</vt:lpstr>
      <vt:lpstr>2.1 впервые</vt:lpstr>
      <vt:lpstr>2.2</vt:lpstr>
      <vt:lpstr>2.3</vt:lpstr>
      <vt:lpstr>2.4.</vt:lpstr>
      <vt:lpstr>2.5.</vt:lpstr>
      <vt:lpstr>2.6.</vt:lpstr>
      <vt:lpstr>2.7.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3.10</vt:lpstr>
      <vt:lpstr>4.1</vt:lpstr>
      <vt:lpstr>4.2</vt:lpstr>
      <vt:lpstr>4.3</vt:lpstr>
      <vt:lpstr>4.4 ран.неон</vt:lpstr>
      <vt:lpstr>4.5</vt:lpstr>
      <vt:lpstr>4.6</vt:lpstr>
      <vt:lpstr>4.7</vt:lpstr>
      <vt:lpstr>4.8</vt:lpstr>
      <vt:lpstr>4.9</vt:lpstr>
      <vt:lpstr>4.10</vt:lpstr>
      <vt:lpstr>4.11 охват пар</vt:lpstr>
      <vt:lpstr>4.11</vt:lpstr>
      <vt:lpstr>5.1</vt:lpstr>
      <vt:lpstr>5.2</vt:lpstr>
      <vt:lpstr>5.3.</vt:lpstr>
      <vt:lpstr>6.1</vt:lpstr>
      <vt:lpstr>6.2</vt:lpstr>
      <vt:lpstr>7.1</vt:lpstr>
      <vt:lpstr>7.2</vt:lpstr>
      <vt:lpstr>7.3</vt:lpstr>
      <vt:lpstr>7.4</vt:lpstr>
      <vt:lpstr>7.5</vt:lpstr>
      <vt:lpstr>7.6</vt:lpstr>
      <vt:lpstr>7.7</vt:lpstr>
      <vt:lpstr>7.8</vt:lpstr>
      <vt:lpstr>8.1.25</vt:lpstr>
      <vt:lpstr>8.1.26</vt:lpstr>
      <vt:lpstr>8.1.27</vt:lpstr>
      <vt:lpstr>8.1.28</vt:lpstr>
      <vt:lpstr>7</vt:lpstr>
      <vt:lpstr>9.6.1</vt:lpstr>
      <vt:lpstr>9.6.2</vt:lpstr>
      <vt:lpstr>9.6.3</vt:lpstr>
      <vt:lpstr>9.10.1</vt:lpstr>
      <vt:lpstr>9.10.2</vt:lpstr>
      <vt:lpstr>9.14</vt:lpstr>
      <vt:lpstr>10 подпрогр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2014-06-10T02:05:02Z</dcterms:modified>
</cp:coreProperties>
</file>